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C:\Users\katayama\Desktop\業務ファイル一式\パーソナル\1021神戸600\"/>
    </mc:Choice>
  </mc:AlternateContent>
  <bookViews>
    <workbookView xWindow="0" yWindow="0" windowWidth="17970" windowHeight="5970"/>
  </bookViews>
  <sheets>
    <sheet name="神戸600" sheetId="6" r:id="rId1"/>
  </sheets>
  <definedNames>
    <definedName name="_xlnm.Print_Area" localSheetId="0">神戸600!$A$1:$J$134</definedName>
    <definedName name="_xlnm.Print_Titles" localSheetId="0">神戸600!$1:$2</definedName>
  </definedNames>
  <calcPr calcId="171027"/>
</workbook>
</file>

<file path=xl/calcChain.xml><?xml version="1.0" encoding="utf-8"?>
<calcChain xmlns="http://schemas.openxmlformats.org/spreadsheetml/2006/main">
  <c r="F110" i="6" l="1"/>
  <c r="F134" i="6"/>
  <c r="F68" i="6"/>
  <c r="F92" i="6" l="1"/>
  <c r="F91" i="6"/>
  <c r="F90" i="6"/>
  <c r="E90" i="6" s="1"/>
  <c r="F89" i="6"/>
  <c r="F88" i="6"/>
  <c r="F87" i="6"/>
  <c r="F86" i="6"/>
  <c r="F85" i="6"/>
  <c r="F84" i="6"/>
  <c r="F83" i="6"/>
  <c r="F82" i="6"/>
  <c r="F81" i="6"/>
  <c r="F80" i="6"/>
  <c r="F79" i="6"/>
  <c r="F78" i="6"/>
  <c r="F77" i="6"/>
  <c r="F76" i="6"/>
  <c r="F75" i="6"/>
  <c r="F74" i="6"/>
  <c r="F73" i="6"/>
  <c r="F72" i="6"/>
  <c r="F71" i="6"/>
  <c r="F70" i="6"/>
  <c r="F69" i="6"/>
  <c r="F67" i="6"/>
  <c r="F66" i="6"/>
  <c r="F65" i="6"/>
  <c r="F64" i="6"/>
  <c r="F63" i="6"/>
  <c r="F62" i="6"/>
  <c r="F61" i="6"/>
  <c r="F60" i="6"/>
  <c r="F59" i="6"/>
  <c r="F58" i="6"/>
  <c r="F57" i="6"/>
  <c r="F56" i="6"/>
  <c r="F55" i="6"/>
  <c r="F54" i="6"/>
  <c r="F53" i="6"/>
  <c r="F52" i="6"/>
  <c r="F51" i="6"/>
  <c r="F50" i="6"/>
  <c r="F49" i="6"/>
  <c r="E49" i="6" s="1"/>
  <c r="E47" i="6"/>
  <c r="E46" i="6"/>
  <c r="E44" i="6"/>
  <c r="E45" i="6"/>
  <c r="E41" i="6"/>
  <c r="E42" i="6"/>
  <c r="E37" i="6"/>
  <c r="E38" i="6"/>
  <c r="E36" i="6"/>
  <c r="E34" i="6"/>
  <c r="O49" i="6"/>
  <c r="O48" i="6"/>
  <c r="L48" i="6"/>
  <c r="E48" i="6"/>
  <c r="E43" i="6"/>
  <c r="E40" i="6"/>
  <c r="E39" i="6"/>
  <c r="E35" i="6"/>
  <c r="E33" i="6"/>
  <c r="E32" i="6"/>
  <c r="E31" i="6"/>
  <c r="E30" i="6"/>
  <c r="E28" i="6"/>
  <c r="E27" i="6"/>
  <c r="E26" i="6"/>
  <c r="E25" i="6"/>
  <c r="E24" i="6"/>
  <c r="E23" i="6"/>
  <c r="E22" i="6"/>
  <c r="E21" i="6"/>
  <c r="E20" i="6"/>
  <c r="E19" i="6"/>
  <c r="E18" i="6"/>
  <c r="E17" i="6"/>
  <c r="E16" i="6"/>
  <c r="E15" i="6"/>
  <c r="E14" i="6"/>
  <c r="E13" i="6"/>
  <c r="E12" i="6"/>
  <c r="E11" i="6"/>
  <c r="E10" i="6"/>
  <c r="E9" i="6"/>
  <c r="E8" i="6"/>
  <c r="E7" i="6"/>
  <c r="E6" i="6"/>
  <c r="E5" i="6"/>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E92" i="6" l="1"/>
  <c r="F130" i="6"/>
  <c r="F126" i="6"/>
  <c r="F122" i="6"/>
  <c r="F119" i="6"/>
  <c r="E119" i="6" s="1"/>
  <c r="F114" i="6"/>
  <c r="F106" i="6"/>
  <c r="F133" i="6"/>
  <c r="E133" i="6" s="1"/>
  <c r="F129" i="6"/>
  <c r="E129" i="6" s="1"/>
  <c r="F125" i="6"/>
  <c r="E125" i="6" s="1"/>
  <c r="F118" i="6"/>
  <c r="F117" i="6"/>
  <c r="E117" i="6" s="1"/>
  <c r="F113" i="6"/>
  <c r="E113" i="6" s="1"/>
  <c r="F109" i="6"/>
  <c r="E109" i="6" s="1"/>
  <c r="F132" i="6"/>
  <c r="F128" i="6"/>
  <c r="E128" i="6" s="1"/>
  <c r="F124" i="6"/>
  <c r="E124" i="6" s="1"/>
  <c r="F121" i="6"/>
  <c r="E121" i="6" s="1"/>
  <c r="F116" i="6"/>
  <c r="F112" i="6"/>
  <c r="E112" i="6" s="1"/>
  <c r="F108" i="6"/>
  <c r="E108" i="6" s="1"/>
  <c r="F131" i="6"/>
  <c r="E131" i="6" s="1"/>
  <c r="F127" i="6"/>
  <c r="F123" i="6"/>
  <c r="E123" i="6" s="1"/>
  <c r="F120" i="6"/>
  <c r="E120" i="6" s="1"/>
  <c r="F115" i="6"/>
  <c r="E115" i="6" s="1"/>
  <c r="F111" i="6"/>
  <c r="F107" i="6"/>
  <c r="E107" i="6" s="1"/>
  <c r="F99" i="6"/>
  <c r="E99" i="6" s="1"/>
  <c r="F103" i="6"/>
  <c r="E103" i="6" s="1"/>
  <c r="F100" i="6"/>
  <c r="F105" i="6"/>
  <c r="F102" i="6"/>
  <c r="E102" i="6" s="1"/>
  <c r="F104" i="6"/>
  <c r="E104" i="6" s="1"/>
  <c r="F101" i="6"/>
  <c r="E101" i="6" s="1"/>
  <c r="F98" i="6"/>
  <c r="F97" i="6"/>
  <c r="F96" i="6"/>
  <c r="E96" i="6" s="1"/>
  <c r="F95" i="6"/>
  <c r="F94" i="6"/>
  <c r="F93" i="6"/>
  <c r="E93" i="6" s="1"/>
  <c r="E89" i="6"/>
  <c r="E74" i="6"/>
  <c r="E78" i="6"/>
  <c r="E73" i="6"/>
  <c r="E79" i="6"/>
  <c r="E85" i="6"/>
  <c r="E62" i="6"/>
  <c r="E67" i="6"/>
  <c r="E54" i="6"/>
  <c r="E63" i="6"/>
  <c r="E66" i="6"/>
  <c r="E56" i="6"/>
  <c r="E57" i="6"/>
  <c r="E61" i="6"/>
  <c r="E65" i="6"/>
  <c r="E64" i="6"/>
  <c r="E86" i="6"/>
  <c r="E82" i="6"/>
  <c r="E77" i="6"/>
  <c r="E69" i="6"/>
  <c r="E68" i="6"/>
  <c r="E50" i="6"/>
  <c r="E88" i="6"/>
  <c r="E84" i="6"/>
  <c r="E80" i="6"/>
  <c r="E75" i="6"/>
  <c r="E71" i="6"/>
  <c r="E59" i="6"/>
  <c r="E83" i="6"/>
  <c r="E81" i="6"/>
  <c r="E76" i="6"/>
  <c r="E72" i="6"/>
  <c r="E60" i="6"/>
  <c r="E55" i="6"/>
  <c r="E58" i="6"/>
  <c r="E70" i="6"/>
  <c r="E87" i="6"/>
  <c r="E91" i="6"/>
  <c r="E53" i="6"/>
  <c r="E52" i="6"/>
  <c r="E51" i="6"/>
  <c r="E110" i="6" l="1"/>
  <c r="E126" i="6"/>
  <c r="E97" i="6"/>
  <c r="E114" i="6"/>
  <c r="E130" i="6"/>
  <c r="E94" i="6"/>
  <c r="E98" i="6"/>
  <c r="E105" i="6"/>
  <c r="E134" i="6"/>
  <c r="E95" i="6"/>
  <c r="E100" i="6"/>
  <c r="E111" i="6"/>
  <c r="E127" i="6"/>
  <c r="E116" i="6"/>
  <c r="E132" i="6"/>
  <c r="E118" i="6"/>
  <c r="E106" i="6"/>
  <c r="E122" i="6"/>
</calcChain>
</file>

<file path=xl/sharedStrings.xml><?xml version="1.0" encoding="utf-8"?>
<sst xmlns="http://schemas.openxmlformats.org/spreadsheetml/2006/main" count="484" uniqueCount="268">
  <si>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</si>
  <si>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</si>
  <si>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</si>
  <si>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</si>
  <si>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</si>
  <si>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Y字路</t>
    <rPh sb="1" eb="3">
      <t>ジロ</t>
    </rPh>
    <phoneticPr fontId="1"/>
  </si>
  <si>
    <t>左折</t>
    <rPh sb="0" eb="2">
      <t>サセツ</t>
    </rPh>
    <phoneticPr fontId="1"/>
  </si>
  <si>
    <t>市道</t>
    <rPh sb="0" eb="2">
      <t>シドウ</t>
    </rPh>
    <phoneticPr fontId="1"/>
  </si>
  <si>
    <t>右折</t>
    <rPh sb="0" eb="2">
      <t>ウセツ</t>
    </rPh>
    <phoneticPr fontId="1"/>
  </si>
  <si>
    <t>直進</t>
    <rPh sb="0" eb="2">
      <t>チョクシン</t>
    </rPh>
    <phoneticPr fontId="1"/>
  </si>
  <si>
    <t>市道</t>
    <rPh sb="0" eb="2">
      <t>シドウ</t>
    </rPh>
    <phoneticPr fontId="2"/>
  </si>
  <si>
    <t>十字路　S</t>
    <rPh sb="0" eb="3">
      <t>ジュウジロ</t>
    </rPh>
    <phoneticPr fontId="1"/>
  </si>
  <si>
    <t>ＨＡＴなぎさ公園</t>
    <rPh sb="6" eb="8">
      <t>コウエン</t>
    </rPh>
    <phoneticPr fontId="1"/>
  </si>
  <si>
    <t>二ノ宮橋　S</t>
    <rPh sb="0" eb="1">
      <t>ニ</t>
    </rPh>
    <rPh sb="2" eb="3">
      <t>ミヤ</t>
    </rPh>
    <rPh sb="3" eb="4">
      <t>バシ</t>
    </rPh>
    <phoneticPr fontId="1"/>
  </si>
  <si>
    <t>中山手3丁目　S</t>
    <rPh sb="0" eb="2">
      <t>ナカヤマ</t>
    </rPh>
    <rPh sb="2" eb="3">
      <t>テ</t>
    </rPh>
    <rPh sb="4" eb="6">
      <t>チョウメ</t>
    </rPh>
    <phoneticPr fontId="2"/>
  </si>
  <si>
    <t>右折</t>
    <rPh sb="0" eb="2">
      <t>ウセツ</t>
    </rPh>
    <phoneticPr fontId="2"/>
  </si>
  <si>
    <t>山本通3丁目　Ｓ</t>
    <rPh sb="0" eb="2">
      <t>ヤマモト</t>
    </rPh>
    <rPh sb="2" eb="3">
      <t>ドオ</t>
    </rPh>
    <rPh sb="4" eb="6">
      <t>チョウメ</t>
    </rPh>
    <phoneticPr fontId="2"/>
  </si>
  <si>
    <t>奥再度山ドライブウェイ</t>
    <rPh sb="0" eb="1">
      <t>オク</t>
    </rPh>
    <rPh sb="1" eb="2">
      <t>フタタ</t>
    </rPh>
    <rPh sb="2" eb="3">
      <t>ド</t>
    </rPh>
    <rPh sb="3" eb="4">
      <t>ヤマ</t>
    </rPh>
    <phoneticPr fontId="2"/>
  </si>
  <si>
    <t>Ｔ字路</t>
    <rPh sb="1" eb="2">
      <t>ジ</t>
    </rPh>
    <rPh sb="2" eb="3">
      <t>ロ</t>
    </rPh>
    <phoneticPr fontId="2"/>
  </si>
  <si>
    <t>小部峠　Ｓ</t>
    <rPh sb="0" eb="1">
      <t>チイ</t>
    </rPh>
    <rPh sb="1" eb="2">
      <t>ベ</t>
    </rPh>
    <rPh sb="2" eb="3">
      <t>トウゲ</t>
    </rPh>
    <phoneticPr fontId="1"/>
  </si>
  <si>
    <t>梅ノ木谷 S</t>
    <rPh sb="0" eb="1">
      <t>ウメ</t>
    </rPh>
    <rPh sb="2" eb="3">
      <t>キ</t>
    </rPh>
    <rPh sb="3" eb="4">
      <t>タニ</t>
    </rPh>
    <phoneticPr fontId="2"/>
  </si>
  <si>
    <t>国道428号</t>
    <rPh sb="0" eb="2">
      <t>コクドウ</t>
    </rPh>
    <rPh sb="5" eb="6">
      <t>ゴウ</t>
    </rPh>
    <phoneticPr fontId="2"/>
  </si>
  <si>
    <t>皆森　Ｓ</t>
    <rPh sb="0" eb="1">
      <t>ミナ</t>
    </rPh>
    <rPh sb="1" eb="2">
      <t>モリ</t>
    </rPh>
    <phoneticPr fontId="2"/>
  </si>
  <si>
    <t>国道428号→県道85号</t>
    <rPh sb="0" eb="2">
      <t>コクドウ</t>
    </rPh>
    <rPh sb="5" eb="6">
      <t>ゴウ</t>
    </rPh>
    <rPh sb="7" eb="9">
      <t>ケンドウ</t>
    </rPh>
    <rPh sb="11" eb="12">
      <t>ゴウ</t>
    </rPh>
    <phoneticPr fontId="2"/>
  </si>
  <si>
    <t>御坂東　Ｓ</t>
    <rPh sb="0" eb="2">
      <t>ミサカ</t>
    </rPh>
    <rPh sb="2" eb="3">
      <t>ヒガシ</t>
    </rPh>
    <phoneticPr fontId="1"/>
  </si>
  <si>
    <t>ト字路　S</t>
    <rPh sb="1" eb="3">
      <t>ジロ</t>
    </rPh>
    <phoneticPr fontId="1"/>
  </si>
  <si>
    <t>市道（トアロード）</t>
    <rPh sb="0" eb="2">
      <t>シドウ</t>
    </rPh>
    <phoneticPr fontId="2"/>
  </si>
  <si>
    <t>みちなり直進</t>
    <rPh sb="4" eb="6">
      <t>チョクシン</t>
    </rPh>
    <phoneticPr fontId="2"/>
  </si>
  <si>
    <t>県道16号（西六甲ドライブウェイ）</t>
    <rPh sb="0" eb="2">
      <t>ケンドウ</t>
    </rPh>
    <rPh sb="4" eb="5">
      <t>ゴウ</t>
    </rPh>
    <rPh sb="6" eb="7">
      <t>ニシ</t>
    </rPh>
    <rPh sb="7" eb="9">
      <t>ロッコウ</t>
    </rPh>
    <phoneticPr fontId="2"/>
  </si>
  <si>
    <t>市道（奥再度山ドライブウェイ）</t>
    <rPh sb="0" eb="2">
      <t>シドウ</t>
    </rPh>
    <rPh sb="3" eb="4">
      <t>オク</t>
    </rPh>
    <rPh sb="4" eb="5">
      <t>フタタ</t>
    </rPh>
    <rPh sb="5" eb="6">
      <t>ド</t>
    </rPh>
    <rPh sb="6" eb="7">
      <t>ヤマ</t>
    </rPh>
    <phoneticPr fontId="2"/>
  </si>
  <si>
    <t>市道（奥再度山ドライブウェイ）</t>
    <rPh sb="0" eb="2">
      <t>シドウ</t>
    </rPh>
    <rPh sb="3" eb="4">
      <t>オク</t>
    </rPh>
    <rPh sb="4" eb="6">
      <t>サイド</t>
    </rPh>
    <rPh sb="6" eb="7">
      <t>ヤマ</t>
    </rPh>
    <phoneticPr fontId="2"/>
  </si>
  <si>
    <t>市道（国体道路）</t>
    <rPh sb="0" eb="2">
      <t>シドウ</t>
    </rPh>
    <rPh sb="3" eb="5">
      <t>コクタイ</t>
    </rPh>
    <rPh sb="5" eb="7">
      <t>ドウロ</t>
    </rPh>
    <phoneticPr fontId="2"/>
  </si>
  <si>
    <t>ここからしばらく交通量が多いので気をつけて！！</t>
    <rPh sb="8" eb="10">
      <t>コウツウ</t>
    </rPh>
    <rPh sb="10" eb="11">
      <t>リョウ</t>
    </rPh>
    <rPh sb="12" eb="13">
      <t>オオ</t>
    </rPh>
    <rPh sb="16" eb="17">
      <t>キ</t>
    </rPh>
    <phoneticPr fontId="2"/>
  </si>
  <si>
    <t>7:00スタート　公園を出て左方向へ進む</t>
    <rPh sb="9" eb="11">
      <t>コウエン</t>
    </rPh>
    <rPh sb="12" eb="13">
      <t>デ</t>
    </rPh>
    <rPh sb="14" eb="15">
      <t>ヒダリ</t>
    </rPh>
    <rPh sb="15" eb="17">
      <t>ホウコウ</t>
    </rPh>
    <rPh sb="18" eb="19">
      <t>スス</t>
    </rPh>
    <phoneticPr fontId="1"/>
  </si>
  <si>
    <t>北野の街中へ突入</t>
    <rPh sb="0" eb="2">
      <t>キタノ</t>
    </rPh>
    <rPh sb="3" eb="5">
      <t>マチナカ</t>
    </rPh>
    <rPh sb="6" eb="8">
      <t>トツニュウ</t>
    </rPh>
    <phoneticPr fontId="2"/>
  </si>
  <si>
    <t>奥再度山ドライブウェイへ。アップダウンはきつい！！</t>
    <rPh sb="0" eb="1">
      <t>オク</t>
    </rPh>
    <rPh sb="1" eb="2">
      <t>フタタ</t>
    </rPh>
    <rPh sb="2" eb="3">
      <t>ド</t>
    </rPh>
    <rPh sb="3" eb="4">
      <t>ヤマ</t>
    </rPh>
    <phoneticPr fontId="2"/>
  </si>
  <si>
    <t>左にいかないように！！</t>
    <rPh sb="0" eb="1">
      <t>ヒダリ</t>
    </rPh>
    <phoneticPr fontId="2"/>
  </si>
  <si>
    <t>ここから国道428号（有馬街道）。交通量多いので気をつけること</t>
    <rPh sb="4" eb="6">
      <t>コクドウ</t>
    </rPh>
    <rPh sb="9" eb="10">
      <t>ゴウ</t>
    </rPh>
    <rPh sb="11" eb="13">
      <t>アリマ</t>
    </rPh>
    <rPh sb="13" eb="15">
      <t>カイドウ</t>
    </rPh>
    <rPh sb="17" eb="19">
      <t>コウツウ</t>
    </rPh>
    <rPh sb="19" eb="20">
      <t>リョウ</t>
    </rPh>
    <rPh sb="20" eb="21">
      <t>オオ</t>
    </rPh>
    <rPh sb="24" eb="25">
      <t>キ</t>
    </rPh>
    <phoneticPr fontId="2"/>
  </si>
  <si>
    <t>「再度公園外国人墓地」と書かれた木製看板をバックに自転車の写真を撮ること</t>
    <rPh sb="1" eb="2">
      <t>フタタ</t>
    </rPh>
    <rPh sb="2" eb="3">
      <t>ド</t>
    </rPh>
    <rPh sb="3" eb="5">
      <t>コウエン</t>
    </rPh>
    <rPh sb="5" eb="7">
      <t>ガイコク</t>
    </rPh>
    <rPh sb="7" eb="8">
      <t>ジン</t>
    </rPh>
    <rPh sb="8" eb="10">
      <t>ボチ</t>
    </rPh>
    <rPh sb="12" eb="13">
      <t>カ</t>
    </rPh>
    <rPh sb="16" eb="18">
      <t>モクセイ</t>
    </rPh>
    <rPh sb="18" eb="20">
      <t>カンバン</t>
    </rPh>
    <rPh sb="25" eb="28">
      <t>ジテンシャ</t>
    </rPh>
    <rPh sb="29" eb="31">
      <t>シャシン</t>
    </rPh>
    <rPh sb="32" eb="33">
      <t>ト</t>
    </rPh>
    <phoneticPr fontId="2"/>
  </si>
  <si>
    <t>渚中学校西　S</t>
    <rPh sb="0" eb="1">
      <t>ナギサ</t>
    </rPh>
    <rPh sb="1" eb="4">
      <t>チュウガッコウ</t>
    </rPh>
    <rPh sb="4" eb="5">
      <t>ニシ</t>
    </rPh>
    <phoneticPr fontId="2"/>
  </si>
  <si>
    <t>┤字路</t>
    <phoneticPr fontId="2"/>
  </si>
  <si>
    <t>公園道路</t>
    <rPh sb="0" eb="2">
      <t>コウエン</t>
    </rPh>
    <rPh sb="2" eb="4">
      <t>ドウロ</t>
    </rPh>
    <phoneticPr fontId="2"/>
  </si>
  <si>
    <t>兵庫県立美術館を左手になぎさ公園内に入る</t>
    <rPh sb="0" eb="4">
      <t>ヒョウゴケンリツ</t>
    </rPh>
    <rPh sb="4" eb="7">
      <t>ビジュツカン</t>
    </rPh>
    <rPh sb="8" eb="10">
      <t>ヒダリテ</t>
    </rPh>
    <rPh sb="14" eb="16">
      <t>コウエン</t>
    </rPh>
    <rPh sb="16" eb="17">
      <t>ナイ</t>
    </rPh>
    <rPh sb="18" eb="19">
      <t>ハイ</t>
    </rPh>
    <phoneticPr fontId="2"/>
  </si>
  <si>
    <t>右側</t>
    <rPh sb="0" eb="2">
      <t>ミギガワ</t>
    </rPh>
    <phoneticPr fontId="2"/>
  </si>
  <si>
    <t>ＰＣ開閉時間</t>
    <rPh sb="2" eb="3">
      <t>ヒラ</t>
    </rPh>
    <rPh sb="3" eb="4">
      <t>ト</t>
    </rPh>
    <rPh sb="4" eb="6">
      <t>ジカン</t>
    </rPh>
    <phoneticPr fontId="2"/>
  </si>
  <si>
    <t>（通過チェック・フォトコントロール）①
再度公園入口</t>
    <rPh sb="1" eb="3">
      <t>ツウカ</t>
    </rPh>
    <rPh sb="20" eb="21">
      <t>フタタ</t>
    </rPh>
    <rPh sb="21" eb="22">
      <t>ド</t>
    </rPh>
    <rPh sb="22" eb="24">
      <t>コウエン</t>
    </rPh>
    <rPh sb="24" eb="25">
      <t>イ</t>
    </rPh>
    <rPh sb="25" eb="26">
      <t>グチ</t>
    </rPh>
    <phoneticPr fontId="2"/>
  </si>
  <si>
    <t>お疲れ様でした！！
右手のコンクリート作りの東屋がゴール受付。</t>
    <rPh sb="1" eb="2">
      <t>ツカ</t>
    </rPh>
    <rPh sb="3" eb="4">
      <t>サマ</t>
    </rPh>
    <rPh sb="10" eb="12">
      <t>ミギテ</t>
    </rPh>
    <rPh sb="19" eb="20">
      <t>ヅク</t>
    </rPh>
    <rPh sb="22" eb="24">
      <t>アズマヤ</t>
    </rPh>
    <rPh sb="28" eb="30">
      <t>ウケツケ</t>
    </rPh>
    <phoneticPr fontId="2"/>
  </si>
  <si>
    <t>T字路</t>
    <rPh sb="1" eb="2">
      <t>ジ</t>
    </rPh>
    <rPh sb="2" eb="3">
      <t>ロ</t>
    </rPh>
    <phoneticPr fontId="2"/>
  </si>
  <si>
    <t>国道2号線</t>
    <rPh sb="0" eb="2">
      <t>コクドウ</t>
    </rPh>
    <rPh sb="3" eb="5">
      <t>ゴウセン</t>
    </rPh>
    <phoneticPr fontId="2"/>
  </si>
  <si>
    <t>神楽町　S</t>
    <rPh sb="0" eb="2">
      <t>カグラ</t>
    </rPh>
    <rPh sb="2" eb="3">
      <t>マチ</t>
    </rPh>
    <phoneticPr fontId="2"/>
  </si>
  <si>
    <t>2号線なので、無理せず安全に走ってください。</t>
    <rPh sb="1" eb="3">
      <t>ゴウセン</t>
    </rPh>
    <rPh sb="7" eb="9">
      <t>ムリ</t>
    </rPh>
    <rPh sb="11" eb="13">
      <t>アンゼン</t>
    </rPh>
    <rPh sb="14" eb="15">
      <t>ハシ</t>
    </rPh>
    <phoneticPr fontId="2"/>
  </si>
  <si>
    <t>県道38号</t>
    <rPh sb="0" eb="2">
      <t>ケンドウ</t>
    </rPh>
    <rPh sb="4" eb="5">
      <t>ゴウ</t>
    </rPh>
    <phoneticPr fontId="2"/>
  </si>
  <si>
    <t>県道16号</t>
    <rPh sb="0" eb="2">
      <t>ケンドウ</t>
    </rPh>
    <rPh sb="4" eb="5">
      <t>ゴウ</t>
    </rPh>
    <phoneticPr fontId="2"/>
  </si>
  <si>
    <t>盤滝トンネル東　Ｓ</t>
    <rPh sb="0" eb="1">
      <t>バン</t>
    </rPh>
    <rPh sb="1" eb="2">
      <t>タキ</t>
    </rPh>
    <rPh sb="6" eb="7">
      <t>ヒガシ</t>
    </rPh>
    <phoneticPr fontId="2"/>
  </si>
  <si>
    <t>県道82号</t>
    <rPh sb="0" eb="2">
      <t>ケンドウ</t>
    </rPh>
    <rPh sb="4" eb="5">
      <t>ゴウ</t>
    </rPh>
    <phoneticPr fontId="2"/>
  </si>
  <si>
    <t>大石川　Ｓ</t>
    <rPh sb="0" eb="2">
      <t>オオイシ</t>
    </rPh>
    <rPh sb="2" eb="3">
      <t>ガワ</t>
    </rPh>
    <phoneticPr fontId="2"/>
  </si>
  <si>
    <t>十字路　Ｓ</t>
    <rPh sb="0" eb="3">
      <t>ジュウジロ</t>
    </rPh>
    <phoneticPr fontId="1"/>
  </si>
  <si>
    <t>高架をくぐります</t>
    <rPh sb="0" eb="2">
      <t>コウカ</t>
    </rPh>
    <phoneticPr fontId="2"/>
  </si>
  <si>
    <t>右折すると左手にポプラ。港湾系の道なので気をつけて！！！</t>
    <rPh sb="0" eb="2">
      <t>ウセツ</t>
    </rPh>
    <rPh sb="5" eb="7">
      <t>ヒダリテ</t>
    </rPh>
    <rPh sb="12" eb="14">
      <t>コウワン</t>
    </rPh>
    <rPh sb="14" eb="15">
      <t>ケイ</t>
    </rPh>
    <rPh sb="16" eb="17">
      <t>ミチ</t>
    </rPh>
    <rPh sb="20" eb="21">
      <t>キ</t>
    </rPh>
    <phoneticPr fontId="2"/>
  </si>
  <si>
    <t>突き当たりを右折し、左手に海を見ながら進む</t>
    <rPh sb="0" eb="1">
      <t>ツ</t>
    </rPh>
    <rPh sb="2" eb="3">
      <t>ア</t>
    </rPh>
    <rPh sb="6" eb="8">
      <t>ウセツ</t>
    </rPh>
    <rPh sb="10" eb="12">
      <t>ヒダリテ</t>
    </rPh>
    <rPh sb="13" eb="14">
      <t>ウミ</t>
    </rPh>
    <rPh sb="15" eb="16">
      <t>ミ</t>
    </rPh>
    <rPh sb="19" eb="20">
      <t>スス</t>
    </rPh>
    <phoneticPr fontId="2"/>
  </si>
  <si>
    <t>左側側道へ</t>
    <rPh sb="0" eb="2">
      <t>ヒダリガワ</t>
    </rPh>
    <rPh sb="2" eb="3">
      <t>ガワ</t>
    </rPh>
    <rPh sb="3" eb="4">
      <t>ミチ</t>
    </rPh>
    <phoneticPr fontId="2"/>
  </si>
  <si>
    <t>右は自転車不可。左側の道を進み県道82号線へ。しばらくすると甲寿橋の交差点を直進。その先、住宅街なので歩行者に注意すること。</t>
    <rPh sb="0" eb="1">
      <t>ミギ</t>
    </rPh>
    <rPh sb="2" eb="5">
      <t>ジテンシャ</t>
    </rPh>
    <rPh sb="5" eb="7">
      <t>フカ</t>
    </rPh>
    <rPh sb="8" eb="10">
      <t>ヒダリガワ</t>
    </rPh>
    <rPh sb="11" eb="12">
      <t>ミチ</t>
    </rPh>
    <rPh sb="13" eb="14">
      <t>スス</t>
    </rPh>
    <rPh sb="15" eb="17">
      <t>ケンドウ</t>
    </rPh>
    <rPh sb="19" eb="21">
      <t>ゴウセン</t>
    </rPh>
    <rPh sb="30" eb="31">
      <t>コウ</t>
    </rPh>
    <rPh sb="31" eb="32">
      <t>コトブキ</t>
    </rPh>
    <rPh sb="32" eb="33">
      <t>バシ</t>
    </rPh>
    <rPh sb="34" eb="37">
      <t>コウサテン</t>
    </rPh>
    <rPh sb="38" eb="40">
      <t>チョクシン</t>
    </rPh>
    <rPh sb="43" eb="44">
      <t>サキ</t>
    </rPh>
    <rPh sb="45" eb="48">
      <t>ジュウタクガイ</t>
    </rPh>
    <rPh sb="51" eb="54">
      <t>ホコウシャ</t>
    </rPh>
    <rPh sb="55" eb="57">
      <t>チュウイ</t>
    </rPh>
    <phoneticPr fontId="2"/>
  </si>
  <si>
    <t>T字路　S</t>
    <rPh sb="1" eb="3">
      <t>ジロ</t>
    </rPh>
    <phoneticPr fontId="1"/>
  </si>
  <si>
    <t>五辻　T字路</t>
    <rPh sb="0" eb="2">
      <t>イツツジ</t>
    </rPh>
    <rPh sb="4" eb="6">
      <t>ジロ</t>
    </rPh>
    <phoneticPr fontId="2"/>
  </si>
  <si>
    <t>県道85号</t>
    <rPh sb="0" eb="2">
      <t>ケンドウ</t>
    </rPh>
    <rPh sb="4" eb="5">
      <t>ゴウ</t>
    </rPh>
    <phoneticPr fontId="2"/>
  </si>
  <si>
    <t>御坂　Ｓ</t>
    <rPh sb="0" eb="2">
      <t>ミサカ</t>
    </rPh>
    <phoneticPr fontId="2"/>
  </si>
  <si>
    <t>谷口　Ｓ</t>
    <rPh sb="0" eb="2">
      <t>タニグチ</t>
    </rPh>
    <phoneticPr fontId="2"/>
  </si>
  <si>
    <t>左折</t>
    <rPh sb="0" eb="2">
      <t>サセツ</t>
    </rPh>
    <phoneticPr fontId="2"/>
  </si>
  <si>
    <t>豊地　Ｓ</t>
    <rPh sb="0" eb="1">
      <t>ユタ</t>
    </rPh>
    <rPh sb="1" eb="2">
      <t>チ</t>
    </rPh>
    <phoneticPr fontId="2"/>
  </si>
  <si>
    <t>県道20号</t>
    <rPh sb="0" eb="2">
      <t>ケンドウ</t>
    </rPh>
    <rPh sb="4" eb="5">
      <t>ゴウ</t>
    </rPh>
    <phoneticPr fontId="2"/>
  </si>
  <si>
    <t>桃坂　Ｓ</t>
    <rPh sb="0" eb="1">
      <t>モモ</t>
    </rPh>
    <rPh sb="1" eb="2">
      <t>サカ</t>
    </rPh>
    <phoneticPr fontId="2"/>
  </si>
  <si>
    <t>十字路　Ｓ</t>
    <rPh sb="0" eb="3">
      <t>ジュウジロ</t>
    </rPh>
    <phoneticPr fontId="2"/>
  </si>
  <si>
    <t>山国　Ｓ</t>
    <rPh sb="0" eb="1">
      <t>ヤマ</t>
    </rPh>
    <rPh sb="1" eb="2">
      <t>クニ</t>
    </rPh>
    <phoneticPr fontId="2"/>
  </si>
  <si>
    <t>国道372号</t>
    <rPh sb="0" eb="2">
      <t>コクドウ</t>
    </rPh>
    <rPh sb="5" eb="6">
      <t>ゴウ</t>
    </rPh>
    <phoneticPr fontId="2"/>
  </si>
  <si>
    <t>高岡　Ｓ</t>
    <rPh sb="0" eb="2">
      <t>タカオカ</t>
    </rPh>
    <phoneticPr fontId="2"/>
  </si>
  <si>
    <t>県道371号→県道24号</t>
    <rPh sb="0" eb="2">
      <t>ケンドウ</t>
    </rPh>
    <rPh sb="5" eb="6">
      <t>ゴウ</t>
    </rPh>
    <rPh sb="7" eb="9">
      <t>ケンドウ</t>
    </rPh>
    <rPh sb="11" eb="12">
      <t>ゴウ</t>
    </rPh>
    <phoneticPr fontId="2"/>
  </si>
  <si>
    <t>横尾第２　S</t>
    <rPh sb="0" eb="2">
      <t>ヨコオ</t>
    </rPh>
    <rPh sb="2" eb="3">
      <t>ダイ</t>
    </rPh>
    <phoneticPr fontId="2"/>
  </si>
  <si>
    <t>県道24号</t>
    <rPh sb="0" eb="2">
      <t>ケンドウ</t>
    </rPh>
    <rPh sb="4" eb="5">
      <t>ゴウ</t>
    </rPh>
    <phoneticPr fontId="2"/>
  </si>
  <si>
    <t>県道23号</t>
    <rPh sb="0" eb="2">
      <t>ケンドウ</t>
    </rPh>
    <rPh sb="4" eb="5">
      <t>ゴウ</t>
    </rPh>
    <phoneticPr fontId="2"/>
  </si>
  <si>
    <t>田尻　Ｓ</t>
    <rPh sb="0" eb="2">
      <t>タジリ</t>
    </rPh>
    <phoneticPr fontId="2"/>
  </si>
  <si>
    <t>町道</t>
    <rPh sb="0" eb="1">
      <t>マチ</t>
    </rPh>
    <rPh sb="1" eb="2">
      <t>ミチ</t>
    </rPh>
    <phoneticPr fontId="2"/>
  </si>
  <si>
    <t>国道312号</t>
    <rPh sb="0" eb="2">
      <t>コクドウ</t>
    </rPh>
    <rPh sb="5" eb="6">
      <t>ゴウ</t>
    </rPh>
    <phoneticPr fontId="2"/>
  </si>
  <si>
    <t>辻川　S</t>
    <rPh sb="0" eb="2">
      <t>ツジカワ</t>
    </rPh>
    <phoneticPr fontId="2"/>
  </si>
  <si>
    <t>国道372号へ。神戸200とは逆方向へいきます。</t>
    <rPh sb="0" eb="2">
      <t>コクドウ</t>
    </rPh>
    <rPh sb="5" eb="6">
      <t>ゴウ</t>
    </rPh>
    <rPh sb="8" eb="10">
      <t>コウベ</t>
    </rPh>
    <rPh sb="15" eb="16">
      <t>ギャク</t>
    </rPh>
    <rPh sb="16" eb="18">
      <t>ホウコウ</t>
    </rPh>
    <phoneticPr fontId="2"/>
  </si>
  <si>
    <t>県道404号</t>
    <rPh sb="0" eb="2">
      <t>ケンドウ</t>
    </rPh>
    <rPh sb="5" eb="6">
      <t>ゴウ</t>
    </rPh>
    <phoneticPr fontId="2"/>
  </si>
  <si>
    <t>十字路</t>
    <rPh sb="0" eb="3">
      <t>ジュウジロ</t>
    </rPh>
    <phoneticPr fontId="2"/>
  </si>
  <si>
    <t>県道39号</t>
    <rPh sb="0" eb="2">
      <t>ケンドウ</t>
    </rPh>
    <rPh sb="4" eb="5">
      <t>ゴウ</t>
    </rPh>
    <phoneticPr fontId="2"/>
  </si>
  <si>
    <t>国道429号</t>
    <rPh sb="0" eb="2">
      <t>コクドウ</t>
    </rPh>
    <rPh sb="5" eb="6">
      <t>ゴウ</t>
    </rPh>
    <phoneticPr fontId="2"/>
  </si>
  <si>
    <t>国道429号へ。くだりの路面が悪いので注意。</t>
    <rPh sb="0" eb="2">
      <t>コクドウ</t>
    </rPh>
    <rPh sb="5" eb="6">
      <t>ゴウ</t>
    </rPh>
    <rPh sb="12" eb="14">
      <t>ロメン</t>
    </rPh>
    <rPh sb="15" eb="16">
      <t>ワル</t>
    </rPh>
    <rPh sb="19" eb="21">
      <t>チュウイ</t>
    </rPh>
    <phoneticPr fontId="2"/>
  </si>
  <si>
    <t>神子畑選鉱場跡をバックに自転車を撮影。巨大な近代化産業遺産に度肝を抜かれてください。</t>
    <rPh sb="12" eb="15">
      <t>ジテンシャ</t>
    </rPh>
    <rPh sb="16" eb="18">
      <t>サツエイ</t>
    </rPh>
    <rPh sb="19" eb="21">
      <t>キョダイ</t>
    </rPh>
    <rPh sb="22" eb="25">
      <t>キンダイカ</t>
    </rPh>
    <rPh sb="25" eb="27">
      <t>サンギョウ</t>
    </rPh>
    <rPh sb="27" eb="29">
      <t>イサン</t>
    </rPh>
    <rPh sb="30" eb="32">
      <t>ドギモ</t>
    </rPh>
    <rPh sb="33" eb="34">
      <t>ヌ</t>
    </rPh>
    <phoneticPr fontId="2"/>
  </si>
  <si>
    <t>朝来インター前　S</t>
    <rPh sb="0" eb="2">
      <t>アサゴ</t>
    </rPh>
    <rPh sb="6" eb="7">
      <t>マエ</t>
    </rPh>
    <phoneticPr fontId="2"/>
  </si>
  <si>
    <t>竹田　S</t>
    <rPh sb="0" eb="2">
      <t>タケダ</t>
    </rPh>
    <phoneticPr fontId="2"/>
  </si>
  <si>
    <t>県道277号</t>
    <rPh sb="0" eb="2">
      <t>ケンドウ</t>
    </rPh>
    <rPh sb="5" eb="6">
      <t>ゴウ</t>
    </rPh>
    <phoneticPr fontId="2"/>
  </si>
  <si>
    <t>県道104号</t>
    <rPh sb="0" eb="2">
      <t>ケンドウ</t>
    </rPh>
    <rPh sb="5" eb="6">
      <t>ゴウ</t>
    </rPh>
    <phoneticPr fontId="2"/>
  </si>
  <si>
    <t>村下　S</t>
    <rPh sb="0" eb="2">
      <t>ムラシタ</t>
    </rPh>
    <phoneticPr fontId="2"/>
  </si>
  <si>
    <t>宮田　S</t>
    <rPh sb="0" eb="2">
      <t>ミヤタ</t>
    </rPh>
    <phoneticPr fontId="2"/>
  </si>
  <si>
    <t>糸井橋　S</t>
    <rPh sb="0" eb="2">
      <t>イトイ</t>
    </rPh>
    <rPh sb="2" eb="3">
      <t>ハシ</t>
    </rPh>
    <phoneticPr fontId="2"/>
  </si>
  <si>
    <t>土井西　S</t>
    <rPh sb="0" eb="2">
      <t>ドイ</t>
    </rPh>
    <rPh sb="2" eb="3">
      <t>ニシ</t>
    </rPh>
    <phoneticPr fontId="2"/>
  </si>
  <si>
    <t>右折するとすぐ右側に寺前駅があります。</t>
    <rPh sb="0" eb="2">
      <t>ウセツ</t>
    </rPh>
    <rPh sb="7" eb="9">
      <t>ミギガワ</t>
    </rPh>
    <rPh sb="10" eb="12">
      <t>テラマエ</t>
    </rPh>
    <rPh sb="12" eb="13">
      <t>エキ</t>
    </rPh>
    <phoneticPr fontId="2"/>
  </si>
  <si>
    <t>県道3号</t>
    <rPh sb="0" eb="2">
      <t>ケンドウ</t>
    </rPh>
    <rPh sb="3" eb="4">
      <t>ゴウ</t>
    </rPh>
    <phoneticPr fontId="2"/>
  </si>
  <si>
    <t>県道9号</t>
    <rPh sb="0" eb="2">
      <t>ケンドウ</t>
    </rPh>
    <rPh sb="3" eb="4">
      <t>ゴウ</t>
    </rPh>
    <phoneticPr fontId="2"/>
  </si>
  <si>
    <t>城崎大橋西詰　Ｓ</t>
    <rPh sb="0" eb="2">
      <t>キノサキ</t>
    </rPh>
    <rPh sb="2" eb="4">
      <t>オオハシ</t>
    </rPh>
    <rPh sb="4" eb="5">
      <t>ニシ</t>
    </rPh>
    <rPh sb="5" eb="6">
      <t>ツ</t>
    </rPh>
    <phoneticPr fontId="2"/>
  </si>
  <si>
    <t>ト字路</t>
    <rPh sb="1" eb="3">
      <t>ジロ</t>
    </rPh>
    <phoneticPr fontId="1"/>
  </si>
  <si>
    <t>国道178号</t>
    <rPh sb="0" eb="2">
      <t>コクドウ</t>
    </rPh>
    <rPh sb="5" eb="6">
      <t>ゴウ</t>
    </rPh>
    <phoneticPr fontId="2"/>
  </si>
  <si>
    <t>御陵　Ｓ</t>
    <rPh sb="0" eb="2">
      <t>ゴリョウ</t>
    </rPh>
    <phoneticPr fontId="2"/>
  </si>
  <si>
    <t>長田　Ｓ</t>
    <rPh sb="0" eb="2">
      <t>ナガタ</t>
    </rPh>
    <phoneticPr fontId="2"/>
  </si>
  <si>
    <t>間人後ヶ浜　Ｓ</t>
    <rPh sb="0" eb="1">
      <t>アイダ</t>
    </rPh>
    <rPh sb="1" eb="2">
      <t>ヒト</t>
    </rPh>
    <rPh sb="2" eb="3">
      <t>ウシ</t>
    </rPh>
    <rPh sb="4" eb="5">
      <t>ハマ</t>
    </rPh>
    <phoneticPr fontId="2"/>
  </si>
  <si>
    <t>来た道戻る</t>
    <rPh sb="0" eb="1">
      <t>キ</t>
    </rPh>
    <rPh sb="2" eb="3">
      <t>ミチ</t>
    </rPh>
    <rPh sb="3" eb="4">
      <t>モド</t>
    </rPh>
    <phoneticPr fontId="2"/>
  </si>
  <si>
    <t>┤字路　S</t>
    <phoneticPr fontId="1"/>
  </si>
  <si>
    <t>八田　Ｓ</t>
    <rPh sb="0" eb="2">
      <t>ハッタ</t>
    </rPh>
    <phoneticPr fontId="2"/>
  </si>
  <si>
    <t>国道175号</t>
    <rPh sb="0" eb="2">
      <t>コクドウ</t>
    </rPh>
    <rPh sb="5" eb="6">
      <t>ゴウ</t>
    </rPh>
    <phoneticPr fontId="2"/>
  </si>
  <si>
    <t>中舞鶴歩道橋橋　Ｓ</t>
    <rPh sb="0" eb="1">
      <t>ナカ</t>
    </rPh>
    <rPh sb="1" eb="3">
      <t>マイヅル</t>
    </rPh>
    <rPh sb="3" eb="6">
      <t>ホドウキョウ</t>
    </rPh>
    <rPh sb="6" eb="7">
      <t>ハシ</t>
    </rPh>
    <phoneticPr fontId="2"/>
  </si>
  <si>
    <t>国道27号</t>
    <rPh sb="0" eb="2">
      <t>コクドウ</t>
    </rPh>
    <rPh sb="4" eb="5">
      <t>ゴウ</t>
    </rPh>
    <phoneticPr fontId="2"/>
  </si>
  <si>
    <t>北吸　Ｓ</t>
    <rPh sb="0" eb="1">
      <t>キタ</t>
    </rPh>
    <rPh sb="1" eb="2">
      <t>ス</t>
    </rPh>
    <phoneticPr fontId="2"/>
  </si>
  <si>
    <t>国道162号</t>
    <rPh sb="0" eb="2">
      <t>コクドウ</t>
    </rPh>
    <rPh sb="5" eb="6">
      <t>ゴウ</t>
    </rPh>
    <phoneticPr fontId="2"/>
  </si>
  <si>
    <t>三方　Ｓ</t>
    <rPh sb="0" eb="2">
      <t>サンポウ</t>
    </rPh>
    <phoneticPr fontId="2"/>
  </si>
  <si>
    <t>Ｔ字路　Ｓ</t>
    <rPh sb="1" eb="2">
      <t>ジ</t>
    </rPh>
    <rPh sb="2" eb="3">
      <t>ロ</t>
    </rPh>
    <phoneticPr fontId="2"/>
  </si>
  <si>
    <t>国道161号</t>
    <rPh sb="0" eb="2">
      <t>コクドウ</t>
    </rPh>
    <rPh sb="5" eb="6">
      <t>ゴウ</t>
    </rPh>
    <phoneticPr fontId="2"/>
  </si>
  <si>
    <t>響庭　Ｓ</t>
    <rPh sb="0" eb="1">
      <t>ヒビ</t>
    </rPh>
    <rPh sb="1" eb="2">
      <t>ニワ</t>
    </rPh>
    <phoneticPr fontId="2"/>
  </si>
  <si>
    <t>県道558号</t>
    <rPh sb="0" eb="2">
      <t>ケンドウ</t>
    </rPh>
    <rPh sb="5" eb="6">
      <t>ゴウ</t>
    </rPh>
    <phoneticPr fontId="2"/>
  </si>
  <si>
    <t>Ｙ字路　Ｓ</t>
    <rPh sb="1" eb="2">
      <t>ジ</t>
    </rPh>
    <rPh sb="2" eb="3">
      <t>ロ</t>
    </rPh>
    <phoneticPr fontId="2"/>
  </si>
  <si>
    <t>県道311号</t>
    <rPh sb="0" eb="2">
      <t>ケンドウ</t>
    </rPh>
    <rPh sb="5" eb="6">
      <t>ゴウ</t>
    </rPh>
    <phoneticPr fontId="2"/>
  </si>
  <si>
    <t>南浜　Ｓ</t>
    <rPh sb="0" eb="1">
      <t>ミナミ</t>
    </rPh>
    <rPh sb="1" eb="2">
      <t>ハマ</t>
    </rPh>
    <phoneticPr fontId="2"/>
  </si>
  <si>
    <t>T字路 S</t>
    <rPh sb="1" eb="2">
      <t>ジ</t>
    </rPh>
    <rPh sb="2" eb="3">
      <t>ロ</t>
    </rPh>
    <phoneticPr fontId="2"/>
  </si>
  <si>
    <t>国道477号</t>
    <rPh sb="0" eb="2">
      <t>コクドウ</t>
    </rPh>
    <rPh sb="5" eb="6">
      <t>ゴウ</t>
    </rPh>
    <phoneticPr fontId="2"/>
  </si>
  <si>
    <t>途中　Ｓ</t>
    <rPh sb="0" eb="2">
      <t>トチュウ</t>
    </rPh>
    <phoneticPr fontId="2"/>
  </si>
  <si>
    <t>志久呂橋　Ｓ</t>
    <rPh sb="0" eb="1">
      <t>ココロザシ</t>
    </rPh>
    <rPh sb="1" eb="2">
      <t>ヒサ</t>
    </rPh>
    <rPh sb="2" eb="3">
      <t>ロ</t>
    </rPh>
    <rPh sb="3" eb="4">
      <t>ハシ</t>
    </rPh>
    <phoneticPr fontId="2"/>
  </si>
  <si>
    <t>堀川北大路　Ｓ</t>
    <rPh sb="0" eb="2">
      <t>ホリカワ</t>
    </rPh>
    <rPh sb="2" eb="3">
      <t>キタ</t>
    </rPh>
    <rPh sb="3" eb="5">
      <t>オオジ</t>
    </rPh>
    <phoneticPr fontId="2"/>
  </si>
  <si>
    <t>市道（北大路通）</t>
    <rPh sb="0" eb="2">
      <t>シドウ</t>
    </rPh>
    <rPh sb="3" eb="4">
      <t>キタ</t>
    </rPh>
    <rPh sb="4" eb="6">
      <t>オオジ</t>
    </rPh>
    <rPh sb="6" eb="7">
      <t>ドオ</t>
    </rPh>
    <phoneticPr fontId="2"/>
  </si>
  <si>
    <t>金閣寺前　Ｓ</t>
    <rPh sb="0" eb="3">
      <t>キンカクジ</t>
    </rPh>
    <rPh sb="3" eb="4">
      <t>マエ</t>
    </rPh>
    <phoneticPr fontId="2"/>
  </si>
  <si>
    <t>十字路　Ｓ</t>
    <rPh sb="0" eb="1">
      <t>ジュウ</t>
    </rPh>
    <rPh sb="1" eb="2">
      <t>ジ</t>
    </rPh>
    <rPh sb="2" eb="3">
      <t>ロ</t>
    </rPh>
    <phoneticPr fontId="2"/>
  </si>
  <si>
    <t>この先渡月橋。渡月橋は歩いてわたること。</t>
    <rPh sb="2" eb="3">
      <t>サキ</t>
    </rPh>
    <rPh sb="3" eb="6">
      <t>トゲツキョウ</t>
    </rPh>
    <rPh sb="7" eb="10">
      <t>トゲツキョウ</t>
    </rPh>
    <rPh sb="11" eb="12">
      <t>アル</t>
    </rPh>
    <phoneticPr fontId="2"/>
  </si>
  <si>
    <t>┤字路</t>
    <phoneticPr fontId="1"/>
  </si>
  <si>
    <t>国道9号</t>
    <rPh sb="0" eb="2">
      <t>コクドウ</t>
    </rPh>
    <rPh sb="3" eb="4">
      <t>ゴウ</t>
    </rPh>
    <phoneticPr fontId="2"/>
  </si>
  <si>
    <t>なお502キロ地点老坂トンネルは側道を通ること</t>
    <rPh sb="7" eb="9">
      <t>チテン</t>
    </rPh>
    <rPh sb="9" eb="10">
      <t>オ</t>
    </rPh>
    <rPh sb="10" eb="11">
      <t>サカ</t>
    </rPh>
    <rPh sb="16" eb="17">
      <t>ソク</t>
    </rPh>
    <rPh sb="17" eb="18">
      <t>ミチ</t>
    </rPh>
    <rPh sb="19" eb="20">
      <t>トオ</t>
    </rPh>
    <phoneticPr fontId="2"/>
  </si>
  <si>
    <t>加塚　Ｓ</t>
    <rPh sb="0" eb="1">
      <t>クワ</t>
    </rPh>
    <rPh sb="1" eb="2">
      <t>ツカ</t>
    </rPh>
    <phoneticPr fontId="2"/>
  </si>
  <si>
    <t>国道423号</t>
    <rPh sb="0" eb="2">
      <t>コクドウ</t>
    </rPh>
    <rPh sb="5" eb="6">
      <t>ゴウ</t>
    </rPh>
    <phoneticPr fontId="2"/>
  </si>
  <si>
    <t>重利　Ｓ</t>
    <rPh sb="0" eb="1">
      <t>オモ</t>
    </rPh>
    <rPh sb="1" eb="2">
      <t>トシ</t>
    </rPh>
    <phoneticPr fontId="2"/>
  </si>
  <si>
    <t>県道453号</t>
    <rPh sb="0" eb="2">
      <t>ケンドウ</t>
    </rPh>
    <rPh sb="5" eb="6">
      <t>ゴウ</t>
    </rPh>
    <phoneticPr fontId="2"/>
  </si>
  <si>
    <t>県道54号</t>
    <rPh sb="0" eb="2">
      <t>ケンドウ</t>
    </rPh>
    <rPh sb="4" eb="5">
      <t>ゴウ</t>
    </rPh>
    <phoneticPr fontId="2"/>
  </si>
  <si>
    <t>県道602号</t>
    <rPh sb="0" eb="2">
      <t>ケンドウ</t>
    </rPh>
    <rPh sb="5" eb="6">
      <t>ゴウ</t>
    </rPh>
    <phoneticPr fontId="2"/>
  </si>
  <si>
    <t>県道603号</t>
    <rPh sb="0" eb="2">
      <t>ケンドウ</t>
    </rPh>
    <rPh sb="5" eb="6">
      <t>ゴウ</t>
    </rPh>
    <phoneticPr fontId="2"/>
  </si>
  <si>
    <t>紫合堂田　Ｓ</t>
    <rPh sb="0" eb="1">
      <t>ムラサキ</t>
    </rPh>
    <rPh sb="1" eb="2">
      <t>ア</t>
    </rPh>
    <rPh sb="2" eb="3">
      <t>ドウ</t>
    </rPh>
    <rPh sb="3" eb="4">
      <t>タ</t>
    </rPh>
    <phoneticPr fontId="2"/>
  </si>
  <si>
    <t>県道12号</t>
    <rPh sb="0" eb="2">
      <t>ケンドウ</t>
    </rPh>
    <rPh sb="4" eb="5">
      <t>ゴウ</t>
    </rPh>
    <phoneticPr fontId="2"/>
  </si>
  <si>
    <t>広根奥の谷　Ｓ</t>
    <rPh sb="0" eb="1">
      <t>ヒロ</t>
    </rPh>
    <rPh sb="1" eb="2">
      <t>ネ</t>
    </rPh>
    <rPh sb="2" eb="3">
      <t>オク</t>
    </rPh>
    <rPh sb="4" eb="5">
      <t>タニ</t>
    </rPh>
    <phoneticPr fontId="2"/>
  </si>
  <si>
    <t>県道324号</t>
    <rPh sb="0" eb="2">
      <t>ケンドウ</t>
    </rPh>
    <rPh sb="5" eb="6">
      <t>ゴウ</t>
    </rPh>
    <phoneticPr fontId="2"/>
  </si>
  <si>
    <t>県道33号</t>
    <rPh sb="0" eb="2">
      <t>ケンドウ</t>
    </rPh>
    <rPh sb="4" eb="5">
      <t>ゴウ</t>
    </rPh>
    <phoneticPr fontId="2"/>
  </si>
  <si>
    <t>ト字路</t>
    <rPh sb="1" eb="2">
      <t>ジ</t>
    </rPh>
    <rPh sb="2" eb="3">
      <t>ロ</t>
    </rPh>
    <phoneticPr fontId="2"/>
  </si>
  <si>
    <t>大田橋　Ｓ</t>
    <rPh sb="0" eb="2">
      <t>オオタ</t>
    </rPh>
    <rPh sb="2" eb="3">
      <t>バシ</t>
    </rPh>
    <phoneticPr fontId="2"/>
  </si>
  <si>
    <t>県道51号</t>
    <rPh sb="0" eb="2">
      <t>ケンドウ</t>
    </rPh>
    <rPh sb="4" eb="5">
      <t>ゴウ</t>
    </rPh>
    <phoneticPr fontId="2"/>
  </si>
  <si>
    <t>船坂小学校前　Ｓ</t>
    <rPh sb="0" eb="2">
      <t>フナサカ</t>
    </rPh>
    <rPh sb="2" eb="5">
      <t>ショウガッコウ</t>
    </rPh>
    <rPh sb="5" eb="6">
      <t>マエ</t>
    </rPh>
    <phoneticPr fontId="2"/>
  </si>
  <si>
    <t>ARIVEE　ＨＡＴなぎさ公園　
ゴールエリア</t>
    <phoneticPr fontId="2"/>
  </si>
  <si>
    <t>県道558号→県道300号</t>
    <rPh sb="0" eb="2">
      <t>ケンドウ</t>
    </rPh>
    <rPh sb="5" eb="6">
      <t>ゴウ</t>
    </rPh>
    <rPh sb="7" eb="9">
      <t>ケンドウ</t>
    </rPh>
    <rPh sb="12" eb="13">
      <t>ゴウ</t>
    </rPh>
    <phoneticPr fontId="2"/>
  </si>
  <si>
    <t>井ノ口　S</t>
    <rPh sb="0" eb="1">
      <t>イ</t>
    </rPh>
    <rPh sb="2" eb="3">
      <t>グチ</t>
    </rPh>
    <phoneticPr fontId="2"/>
  </si>
  <si>
    <t>国道312号線へ</t>
    <rPh sb="0" eb="2">
      <t>コクドウ</t>
    </rPh>
    <rPh sb="5" eb="7">
      <t>ゴウセン</t>
    </rPh>
    <phoneticPr fontId="2"/>
  </si>
  <si>
    <t>県道8号→県道404号</t>
    <rPh sb="0" eb="2">
      <t>ケンドウ</t>
    </rPh>
    <rPh sb="3" eb="4">
      <t>ゴウ</t>
    </rPh>
    <rPh sb="5" eb="7">
      <t>ケンドウ</t>
    </rPh>
    <rPh sb="10" eb="11">
      <t>ゴウ</t>
    </rPh>
    <phoneticPr fontId="2"/>
  </si>
  <si>
    <t>┤字路</t>
    <phoneticPr fontId="2"/>
  </si>
  <si>
    <t>砥峰高原へ。ここから山岳コースへ。97キロ地点に水汲み場がありますのでどうぞ。102.4キロ地点あたりがススキの名所砥峰高原。
そこから下りは路面が悪いので気をつけてください。</t>
    <rPh sb="0" eb="1">
      <t>トギ</t>
    </rPh>
    <rPh sb="1" eb="2">
      <t>ミネ</t>
    </rPh>
    <rPh sb="2" eb="4">
      <t>コウゲン</t>
    </rPh>
    <rPh sb="10" eb="12">
      <t>サンガク</t>
    </rPh>
    <rPh sb="21" eb="23">
      <t>チテン</t>
    </rPh>
    <rPh sb="24" eb="26">
      <t>ミズク</t>
    </rPh>
    <rPh sb="27" eb="28">
      <t>バ</t>
    </rPh>
    <rPh sb="46" eb="48">
      <t>チテン</t>
    </rPh>
    <rPh sb="56" eb="58">
      <t>メイショ</t>
    </rPh>
    <rPh sb="58" eb="59">
      <t>トギ</t>
    </rPh>
    <rPh sb="59" eb="60">
      <t>ミネ</t>
    </rPh>
    <rPh sb="60" eb="62">
      <t>コウゲン</t>
    </rPh>
    <rPh sb="68" eb="69">
      <t>クダ</t>
    </rPh>
    <rPh sb="71" eb="73">
      <t>ロメン</t>
    </rPh>
    <rPh sb="74" eb="75">
      <t>ワル</t>
    </rPh>
    <rPh sb="78" eb="79">
      <t>キ</t>
    </rPh>
    <phoneticPr fontId="2"/>
  </si>
  <si>
    <t>下ったT字路にぶつかったところを右折、神戸300で上ってきた道とは逆方向。天空を駆ける林道が延々続きます。</t>
    <rPh sb="0" eb="1">
      <t>クダ</t>
    </rPh>
    <rPh sb="4" eb="6">
      <t>ジロ</t>
    </rPh>
    <rPh sb="16" eb="18">
      <t>ウセツ</t>
    </rPh>
    <rPh sb="19" eb="21">
      <t>コウベ</t>
    </rPh>
    <rPh sb="25" eb="26">
      <t>ノボ</t>
    </rPh>
    <rPh sb="30" eb="31">
      <t>ミチ</t>
    </rPh>
    <rPh sb="33" eb="34">
      <t>ギャク</t>
    </rPh>
    <rPh sb="34" eb="36">
      <t>ホウコウ</t>
    </rPh>
    <rPh sb="37" eb="39">
      <t>テンクウ</t>
    </rPh>
    <rPh sb="40" eb="41">
      <t>カ</t>
    </rPh>
    <rPh sb="43" eb="45">
      <t>リンドウ</t>
    </rPh>
    <rPh sb="46" eb="48">
      <t>エンエン</t>
    </rPh>
    <rPh sb="48" eb="49">
      <t>ツヅ</t>
    </rPh>
    <phoneticPr fontId="2"/>
  </si>
  <si>
    <t>林道（千町・段ヶ峰線）</t>
    <rPh sb="0" eb="2">
      <t>リンドウ</t>
    </rPh>
    <rPh sb="3" eb="4">
      <t>セン</t>
    </rPh>
    <rPh sb="4" eb="5">
      <t>マチ</t>
    </rPh>
    <rPh sb="6" eb="7">
      <t>ダン</t>
    </rPh>
    <rPh sb="8" eb="9">
      <t>ミネ</t>
    </rPh>
    <rPh sb="9" eb="10">
      <t>セン</t>
    </rPh>
    <phoneticPr fontId="2"/>
  </si>
  <si>
    <t>（通過チェック・フォトコントロール）②神子畑選鉱場跡</t>
    <rPh sb="1" eb="3">
      <t>ツウカ</t>
    </rPh>
    <rPh sb="19" eb="20">
      <t>カミ</t>
    </rPh>
    <rPh sb="20" eb="21">
      <t>コ</t>
    </rPh>
    <rPh sb="21" eb="22">
      <t>ハタケ</t>
    </rPh>
    <rPh sb="22" eb="24">
      <t>センコウ</t>
    </rPh>
    <rPh sb="24" eb="25">
      <t>バ</t>
    </rPh>
    <rPh sb="25" eb="26">
      <t>アト</t>
    </rPh>
    <phoneticPr fontId="2"/>
  </si>
  <si>
    <t>朝来インター前東　S</t>
    <rPh sb="0" eb="2">
      <t>アサゴ</t>
    </rPh>
    <rPh sb="6" eb="7">
      <t>マエ</t>
    </rPh>
    <rPh sb="7" eb="8">
      <t>ヒガシ</t>
    </rPh>
    <phoneticPr fontId="2"/>
  </si>
  <si>
    <t>土田　Ｓ</t>
    <rPh sb="0" eb="2">
      <t>ツチダ</t>
    </rPh>
    <phoneticPr fontId="2"/>
  </si>
  <si>
    <t>県道10号</t>
    <rPh sb="0" eb="2">
      <t>ケンドウ</t>
    </rPh>
    <rPh sb="4" eb="5">
      <t>ゴウ</t>
    </rPh>
    <phoneticPr fontId="2"/>
  </si>
  <si>
    <t>県道104号→県道２号</t>
    <rPh sb="0" eb="2">
      <t>ケンドウ</t>
    </rPh>
    <rPh sb="5" eb="6">
      <t>ゴウ</t>
    </rPh>
    <rPh sb="7" eb="9">
      <t>ケンドウ</t>
    </rPh>
    <rPh sb="10" eb="11">
      <t>ゴウ</t>
    </rPh>
    <phoneticPr fontId="2"/>
  </si>
  <si>
    <t>上小田北　Ｓ</t>
    <rPh sb="0" eb="1">
      <t>ウエ</t>
    </rPh>
    <rPh sb="1" eb="3">
      <t>オダ</t>
    </rPh>
    <rPh sb="3" eb="4">
      <t>キタ</t>
    </rPh>
    <phoneticPr fontId="2"/>
  </si>
  <si>
    <t>左折してすぐ右折</t>
    <rPh sb="0" eb="2">
      <t>サセツ</t>
    </rPh>
    <rPh sb="6" eb="8">
      <t>ウセツ</t>
    </rPh>
    <phoneticPr fontId="1"/>
  </si>
  <si>
    <t>大谷橋　Ｓ</t>
    <rPh sb="0" eb="2">
      <t>オオタニ</t>
    </rPh>
    <rPh sb="2" eb="3">
      <t>バシ</t>
    </rPh>
    <phoneticPr fontId="2"/>
  </si>
  <si>
    <t>左側。レシート取得。</t>
    <rPh sb="0" eb="1">
      <t>ヒダリ</t>
    </rPh>
    <rPh sb="1" eb="2">
      <t>ガワ</t>
    </rPh>
    <rPh sb="7" eb="9">
      <t>シュトク</t>
    </rPh>
    <phoneticPr fontId="2"/>
  </si>
  <si>
    <t>ここから竹田市街地。城下町気分を味わってください。</t>
    <rPh sb="4" eb="6">
      <t>タケダ</t>
    </rPh>
    <rPh sb="6" eb="9">
      <t>シガイチ</t>
    </rPh>
    <rPh sb="10" eb="13">
      <t>ジョウカマチ</t>
    </rPh>
    <rPh sb="13" eb="15">
      <t>キブン</t>
    </rPh>
    <rPh sb="16" eb="17">
      <t>アジ</t>
    </rPh>
    <phoneticPr fontId="2"/>
  </si>
  <si>
    <t>橋を渡ります。</t>
    <rPh sb="0" eb="1">
      <t>ハシ</t>
    </rPh>
    <rPh sb="2" eb="3">
      <t>ワタ</t>
    </rPh>
    <phoneticPr fontId="2"/>
  </si>
  <si>
    <t>国道312号に合流。</t>
    <rPh sb="0" eb="2">
      <t>コクドウ</t>
    </rPh>
    <rPh sb="5" eb="6">
      <t>ゴウ</t>
    </rPh>
    <rPh sb="7" eb="9">
      <t>ゴウリュウ</t>
    </rPh>
    <phoneticPr fontId="2"/>
  </si>
  <si>
    <t>国道9号に合流。</t>
    <rPh sb="0" eb="2">
      <t>コクドウ</t>
    </rPh>
    <rPh sb="3" eb="4">
      <t>ゴウ</t>
    </rPh>
    <rPh sb="5" eb="7">
      <t>ゴウリュウ</t>
    </rPh>
    <phoneticPr fontId="2"/>
  </si>
  <si>
    <t>左折して線路を跨いですぐに右折。
城崎温泉市街地へ。観光客が多いので気をつけること。</t>
    <rPh sb="0" eb="2">
      <t>サセツ</t>
    </rPh>
    <rPh sb="4" eb="6">
      <t>センロ</t>
    </rPh>
    <rPh sb="7" eb="8">
      <t>マタ</t>
    </rPh>
    <rPh sb="13" eb="15">
      <t>ウセツ</t>
    </rPh>
    <rPh sb="17" eb="19">
      <t>キノサキ</t>
    </rPh>
    <rPh sb="19" eb="21">
      <t>オンセン</t>
    </rPh>
    <rPh sb="21" eb="24">
      <t>シガイチ</t>
    </rPh>
    <rPh sb="26" eb="29">
      <t>カンコウキャク</t>
    </rPh>
    <rPh sb="30" eb="31">
      <t>オオ</t>
    </rPh>
    <rPh sb="34" eb="35">
      <t>キ</t>
    </rPh>
    <phoneticPr fontId="2"/>
  </si>
  <si>
    <t>右側。レシート取得。</t>
    <rPh sb="0" eb="2">
      <t>ミギガワ</t>
    </rPh>
    <rPh sb="7" eb="9">
      <t>シュトク</t>
    </rPh>
    <phoneticPr fontId="2"/>
  </si>
  <si>
    <t>県道9号→府道11号</t>
    <rPh sb="0" eb="2">
      <t>ケンドウ</t>
    </rPh>
    <rPh sb="3" eb="4">
      <t>ゴウ</t>
    </rPh>
    <rPh sb="5" eb="6">
      <t>フ</t>
    </rPh>
    <rPh sb="6" eb="7">
      <t>ミチ</t>
    </rPh>
    <rPh sb="9" eb="10">
      <t>ゴウ</t>
    </rPh>
    <phoneticPr fontId="2"/>
  </si>
  <si>
    <t>府道49号</t>
    <rPh sb="4" eb="5">
      <t>ゴウ</t>
    </rPh>
    <phoneticPr fontId="2"/>
  </si>
  <si>
    <t>県道668号</t>
    <rPh sb="0" eb="2">
      <t>ケンドウ</t>
    </rPh>
    <rPh sb="5" eb="6">
      <t>ゴウ</t>
    </rPh>
    <phoneticPr fontId="2"/>
  </si>
  <si>
    <t>鹿野　Ｓ</t>
    <rPh sb="0" eb="1">
      <t>シカ</t>
    </rPh>
    <rPh sb="1" eb="2">
      <t>ノ</t>
    </rPh>
    <phoneticPr fontId="2"/>
  </si>
  <si>
    <t>国道178号線へ。</t>
    <rPh sb="0" eb="2">
      <t>コクドウ</t>
    </rPh>
    <rPh sb="5" eb="6">
      <t>ゴウ</t>
    </rPh>
    <rPh sb="6" eb="7">
      <t>セン</t>
    </rPh>
    <phoneticPr fontId="2"/>
  </si>
  <si>
    <t>経が岬へ。</t>
    <phoneticPr fontId="2"/>
  </si>
  <si>
    <t>（通過チェック・フォトコントロール）③経が岬　看板</t>
    <rPh sb="19" eb="20">
      <t>キョウ</t>
    </rPh>
    <rPh sb="21" eb="22">
      <t>ミサキ</t>
    </rPh>
    <rPh sb="23" eb="25">
      <t>カンバン</t>
    </rPh>
    <phoneticPr fontId="2"/>
  </si>
  <si>
    <t>経が岬看板をバックに自転車を撮影。</t>
    <rPh sb="10" eb="13">
      <t>ジテンシャ</t>
    </rPh>
    <rPh sb="14" eb="16">
      <t>サツエイ</t>
    </rPh>
    <phoneticPr fontId="2"/>
  </si>
  <si>
    <t>国道178号線へ復帰。</t>
    <rPh sb="0" eb="2">
      <t>コクドウ</t>
    </rPh>
    <rPh sb="5" eb="6">
      <t>ゴウ</t>
    </rPh>
    <rPh sb="6" eb="7">
      <t>セン</t>
    </rPh>
    <rPh sb="8" eb="10">
      <t>フッキ</t>
    </rPh>
    <phoneticPr fontId="2"/>
  </si>
  <si>
    <t>伊根の舟屋方面へ。</t>
    <rPh sb="0" eb="2">
      <t>イネ</t>
    </rPh>
    <rPh sb="3" eb="5">
      <t>フナヤ</t>
    </rPh>
    <rPh sb="5" eb="7">
      <t>ホウメン</t>
    </rPh>
    <phoneticPr fontId="2"/>
  </si>
  <si>
    <t>（通過チェック・フォトコントロール）④
伊根の舟屋</t>
    <rPh sb="20" eb="22">
      <t>イネ</t>
    </rPh>
    <rPh sb="23" eb="25">
      <t>フナヤ</t>
    </rPh>
    <phoneticPr fontId="2"/>
  </si>
  <si>
    <t>府道622号→市道</t>
    <rPh sb="5" eb="6">
      <t>ゴウ</t>
    </rPh>
    <rPh sb="7" eb="9">
      <t>シドウ</t>
    </rPh>
    <phoneticPr fontId="2"/>
  </si>
  <si>
    <t>伊根の舟屋をバックに自転車を撮影。
ここからしばらく伊根のまちなみを堪能ください。</t>
    <rPh sb="0" eb="2">
      <t>イネ</t>
    </rPh>
    <rPh sb="3" eb="5">
      <t>フナヤ</t>
    </rPh>
    <rPh sb="10" eb="13">
      <t>ジテンシャ</t>
    </rPh>
    <rPh sb="14" eb="16">
      <t>サツエイ</t>
    </rPh>
    <rPh sb="26" eb="28">
      <t>イネ</t>
    </rPh>
    <rPh sb="34" eb="36">
      <t>タンノウ</t>
    </rPh>
    <phoneticPr fontId="2"/>
  </si>
  <si>
    <t>日出　Ｓ</t>
    <rPh sb="0" eb="1">
      <t>ニチ</t>
    </rPh>
    <rPh sb="1" eb="2">
      <t>デ</t>
    </rPh>
    <phoneticPr fontId="2"/>
  </si>
  <si>
    <t>府道607号</t>
    <rPh sb="0" eb="1">
      <t>フ</t>
    </rPh>
    <rPh sb="1" eb="2">
      <t>ミチ</t>
    </rPh>
    <rPh sb="5" eb="6">
      <t>ゴウ</t>
    </rPh>
    <phoneticPr fontId="2"/>
  </si>
  <si>
    <t>左側。レシート取得。</t>
    <rPh sb="0" eb="2">
      <t>ヒダリガワ</t>
    </rPh>
    <rPh sb="7" eb="9">
      <t>シュトク</t>
    </rPh>
    <phoneticPr fontId="2"/>
  </si>
  <si>
    <t>湯岡　Ｓ</t>
    <rPh sb="0" eb="1">
      <t>ユ</t>
    </rPh>
    <rPh sb="1" eb="2">
      <t>オカ</t>
    </rPh>
    <phoneticPr fontId="2"/>
  </si>
  <si>
    <t>小浜駅前　Ｓ</t>
    <rPh sb="0" eb="2">
      <t>オバマ</t>
    </rPh>
    <rPh sb="2" eb="3">
      <t>エキ</t>
    </rPh>
    <rPh sb="3" eb="4">
      <t>マエ</t>
    </rPh>
    <phoneticPr fontId="2"/>
  </si>
  <si>
    <t>ここから常神半島のアップダウンと三方五湖をお楽しみください。</t>
    <rPh sb="4" eb="5">
      <t>ツネ</t>
    </rPh>
    <rPh sb="5" eb="6">
      <t>カミ</t>
    </rPh>
    <rPh sb="6" eb="8">
      <t>ハントウ</t>
    </rPh>
    <rPh sb="16" eb="20">
      <t>ミカタゴコ</t>
    </rPh>
    <rPh sb="22" eb="23">
      <t>タノ</t>
    </rPh>
    <phoneticPr fontId="2"/>
  </si>
  <si>
    <t>手前の高架は自転車通行禁止。側道を渡ること。</t>
    <rPh sb="0" eb="2">
      <t>テマエ</t>
    </rPh>
    <rPh sb="3" eb="5">
      <t>コウカ</t>
    </rPh>
    <rPh sb="6" eb="9">
      <t>ジテンシャ</t>
    </rPh>
    <rPh sb="9" eb="11">
      <t>ツウコウ</t>
    </rPh>
    <rPh sb="11" eb="13">
      <t>キンシ</t>
    </rPh>
    <rPh sb="14" eb="15">
      <t>ソク</t>
    </rPh>
    <rPh sb="15" eb="16">
      <t>ミチ</t>
    </rPh>
    <rPh sb="17" eb="18">
      <t>ワタ</t>
    </rPh>
    <phoneticPr fontId="2"/>
  </si>
  <si>
    <t>三宅　Ｓ</t>
    <rPh sb="0" eb="2">
      <t>ミヤケ</t>
    </rPh>
    <phoneticPr fontId="2"/>
  </si>
  <si>
    <t>ここから国道303号線、通称鯖街道へ。数キロ進むと若狭熊川宿があるので寄り道してみてはいかがでしょうか。</t>
    <rPh sb="4" eb="6">
      <t>コクドウ</t>
    </rPh>
    <rPh sb="9" eb="11">
      <t>ゴウセン</t>
    </rPh>
    <rPh sb="12" eb="14">
      <t>ツウショウ</t>
    </rPh>
    <rPh sb="14" eb="15">
      <t>サバ</t>
    </rPh>
    <rPh sb="15" eb="17">
      <t>カイドウ</t>
    </rPh>
    <rPh sb="19" eb="20">
      <t>スウ</t>
    </rPh>
    <rPh sb="22" eb="23">
      <t>スス</t>
    </rPh>
    <rPh sb="25" eb="27">
      <t>ワカサ</t>
    </rPh>
    <rPh sb="27" eb="29">
      <t>クマカワ</t>
    </rPh>
    <rPh sb="29" eb="30">
      <t>ヤド</t>
    </rPh>
    <rPh sb="35" eb="36">
      <t>ヨ</t>
    </rPh>
    <rPh sb="37" eb="38">
      <t>ミチ</t>
    </rPh>
    <phoneticPr fontId="2"/>
  </si>
  <si>
    <t>県道607号→府道2号→
国道176号→国道178号</t>
    <rPh sb="0" eb="2">
      <t>ケンドウ</t>
    </rPh>
    <rPh sb="5" eb="6">
      <t>ゴウ</t>
    </rPh>
    <rPh sb="7" eb="8">
      <t>フ</t>
    </rPh>
    <rPh sb="8" eb="9">
      <t>ミチ</t>
    </rPh>
    <rPh sb="10" eb="11">
      <t>ゴウ</t>
    </rPh>
    <rPh sb="13" eb="15">
      <t>コクドウ</t>
    </rPh>
    <rPh sb="18" eb="19">
      <t>ゴウ</t>
    </rPh>
    <rPh sb="20" eb="22">
      <t>コクドウ</t>
    </rPh>
    <rPh sb="25" eb="26">
      <t>ゴウ</t>
    </rPh>
    <phoneticPr fontId="2"/>
  </si>
  <si>
    <t>国道303号→県道54号</t>
    <rPh sb="0" eb="2">
      <t>コクドウ</t>
    </rPh>
    <rPh sb="5" eb="6">
      <t>ゴウ</t>
    </rPh>
    <rPh sb="7" eb="9">
      <t>ケンドウ</t>
    </rPh>
    <rPh sb="11" eb="12">
      <t>ゴウ</t>
    </rPh>
    <phoneticPr fontId="2"/>
  </si>
  <si>
    <t>南新保　Ｓ</t>
    <rPh sb="0" eb="1">
      <t>ミナミ</t>
    </rPh>
    <rPh sb="1" eb="3">
      <t>シンボ</t>
    </rPh>
    <phoneticPr fontId="2"/>
  </si>
  <si>
    <t>眼前に琵琶湖が見えてきます。</t>
    <rPh sb="0" eb="2">
      <t>ガンゼン</t>
    </rPh>
    <rPh sb="3" eb="6">
      <t>ビワコ</t>
    </rPh>
    <rPh sb="7" eb="8">
      <t>ミ</t>
    </rPh>
    <phoneticPr fontId="2"/>
  </si>
  <si>
    <t>木津　Ｓ</t>
    <rPh sb="0" eb="2">
      <t>キヅ</t>
    </rPh>
    <phoneticPr fontId="2"/>
  </si>
  <si>
    <t>この先、自転車通行禁止の高架があるので注意。</t>
    <rPh sb="2" eb="3">
      <t>サキ</t>
    </rPh>
    <rPh sb="4" eb="7">
      <t>ジテンシャ</t>
    </rPh>
    <rPh sb="7" eb="9">
      <t>ツウコウ</t>
    </rPh>
    <rPh sb="9" eb="11">
      <t>キンシ</t>
    </rPh>
    <rPh sb="12" eb="14">
      <t>コウカ</t>
    </rPh>
    <rPh sb="19" eb="21">
      <t>チュウイ</t>
    </rPh>
    <phoneticPr fontId="2"/>
  </si>
  <si>
    <t>ぐるっと回ります。</t>
    <rPh sb="4" eb="5">
      <t>マワ</t>
    </rPh>
    <phoneticPr fontId="2"/>
  </si>
  <si>
    <t>市道→国道367号</t>
    <rPh sb="0" eb="2">
      <t>シドウ</t>
    </rPh>
    <rPh sb="3" eb="5">
      <t>コクドウ</t>
    </rPh>
    <rPh sb="8" eb="9">
      <t>ゴウ</t>
    </rPh>
    <phoneticPr fontId="2"/>
  </si>
  <si>
    <t>府道40号</t>
    <rPh sb="0" eb="1">
      <t>フ</t>
    </rPh>
    <rPh sb="1" eb="2">
      <t>ミチ</t>
    </rPh>
    <rPh sb="4" eb="5">
      <t>ゴウ</t>
    </rPh>
    <phoneticPr fontId="2"/>
  </si>
  <si>
    <t>府道38号</t>
    <rPh sb="0" eb="1">
      <t>フ</t>
    </rPh>
    <rPh sb="1" eb="2">
      <t>ミチ</t>
    </rPh>
    <rPh sb="4" eb="5">
      <t>ゴウ</t>
    </rPh>
    <phoneticPr fontId="2"/>
  </si>
  <si>
    <t>旧道をしばらくいくと国道367号へ合流。しばらくいくと大原のあたりを通りますが、交通量が多いので注意。</t>
    <rPh sb="0" eb="2">
      <t>キュウドウ</t>
    </rPh>
    <rPh sb="10" eb="12">
      <t>コクドウ</t>
    </rPh>
    <rPh sb="15" eb="16">
      <t>ゴウ</t>
    </rPh>
    <rPh sb="17" eb="19">
      <t>ゴウリュウ</t>
    </rPh>
    <rPh sb="27" eb="29">
      <t>オオハラ</t>
    </rPh>
    <rPh sb="34" eb="35">
      <t>トオ</t>
    </rPh>
    <rPh sb="40" eb="42">
      <t>コウツウ</t>
    </rPh>
    <rPh sb="42" eb="43">
      <t>リョウ</t>
    </rPh>
    <rPh sb="44" eb="45">
      <t>オオ</t>
    </rPh>
    <rPh sb="48" eb="50">
      <t>チュウイ</t>
    </rPh>
    <phoneticPr fontId="2"/>
  </si>
  <si>
    <t>国道161号へ合流。交通量が多いので注意。</t>
    <rPh sb="0" eb="2">
      <t>コクドウ</t>
    </rPh>
    <rPh sb="5" eb="6">
      <t>ゴウ</t>
    </rPh>
    <rPh sb="7" eb="9">
      <t>ゴウリュウ</t>
    </rPh>
    <rPh sb="10" eb="12">
      <t>コウツウ</t>
    </rPh>
    <rPh sb="12" eb="13">
      <t>リョウ</t>
    </rPh>
    <rPh sb="14" eb="15">
      <t>オオ</t>
    </rPh>
    <rPh sb="18" eb="20">
      <t>チュウイ</t>
    </rPh>
    <phoneticPr fontId="2"/>
  </si>
  <si>
    <t>右折して橋を渡る。</t>
    <rPh sb="0" eb="2">
      <t>ウセツ</t>
    </rPh>
    <rPh sb="4" eb="5">
      <t>ハシ</t>
    </rPh>
    <rPh sb="6" eb="7">
      <t>ワタ</t>
    </rPh>
    <phoneticPr fontId="2"/>
  </si>
  <si>
    <t>PC1 ローソン 神崎南インター店</t>
    <rPh sb="16" eb="17">
      <t>ミセ</t>
    </rPh>
    <phoneticPr fontId="2"/>
  </si>
  <si>
    <t>ＰＣ3　ファミリーマート 舞鶴北田辺店</t>
    <rPh sb="13" eb="15">
      <t>マイヅル</t>
    </rPh>
    <rPh sb="15" eb="18">
      <t>キタタナベ</t>
    </rPh>
    <rPh sb="18" eb="19">
      <t>ミセ</t>
    </rPh>
    <phoneticPr fontId="2"/>
  </si>
  <si>
    <t>PC4　ファミリーマート　三方鳥浜店</t>
    <phoneticPr fontId="2"/>
  </si>
  <si>
    <t>天の橋立方面へ、看板あります。程なくすると天の橋立へ。
自転車で渡るのはなかなかよい経験ですね。</t>
    <rPh sb="0" eb="1">
      <t>アマ</t>
    </rPh>
    <rPh sb="2" eb="4">
      <t>ハシダテ</t>
    </rPh>
    <rPh sb="4" eb="6">
      <t>ホウメン</t>
    </rPh>
    <rPh sb="8" eb="10">
      <t>カンバン</t>
    </rPh>
    <rPh sb="15" eb="16">
      <t>ホド</t>
    </rPh>
    <rPh sb="21" eb="22">
      <t>アマ</t>
    </rPh>
    <rPh sb="23" eb="25">
      <t>ハシダテ</t>
    </rPh>
    <rPh sb="28" eb="31">
      <t>ジテンシャ</t>
    </rPh>
    <rPh sb="32" eb="33">
      <t>ワタ</t>
    </rPh>
    <rPh sb="42" eb="44">
      <t>ケイケン</t>
    </rPh>
    <phoneticPr fontId="2"/>
  </si>
  <si>
    <t>PC6 ローソン　京都北郵便局前店</t>
    <phoneticPr fontId="2"/>
  </si>
  <si>
    <t>ここからしばらく交通量多し。気をつけてください。</t>
    <rPh sb="8" eb="10">
      <t>コウツウ</t>
    </rPh>
    <rPh sb="10" eb="11">
      <t>リョウ</t>
    </rPh>
    <rPh sb="11" eb="12">
      <t>オオ</t>
    </rPh>
    <rPh sb="14" eb="15">
      <t>キ</t>
    </rPh>
    <phoneticPr fontId="2"/>
  </si>
  <si>
    <t>ここから有名な寺社が多数。ただし交通量多し。</t>
    <rPh sb="4" eb="6">
      <t>ユウメイ</t>
    </rPh>
    <rPh sb="7" eb="9">
      <t>ジシャ</t>
    </rPh>
    <rPh sb="10" eb="12">
      <t>タスウ</t>
    </rPh>
    <rPh sb="16" eb="18">
      <t>コウツウ</t>
    </rPh>
    <rPh sb="18" eb="19">
      <t>リョウ</t>
    </rPh>
    <rPh sb="19" eb="20">
      <t>オオ</t>
    </rPh>
    <phoneticPr fontId="2"/>
  </si>
  <si>
    <t>府道29号</t>
    <rPh sb="0" eb="1">
      <t>フ</t>
    </rPh>
    <rPh sb="1" eb="2">
      <t>ミチ</t>
    </rPh>
    <rPh sb="4" eb="5">
      <t>ゴウ</t>
    </rPh>
    <phoneticPr fontId="2"/>
  </si>
  <si>
    <t>府道134号</t>
    <rPh sb="0" eb="1">
      <t>フ</t>
    </rPh>
    <rPh sb="1" eb="2">
      <t>ミチ</t>
    </rPh>
    <rPh sb="5" eb="6">
      <t>ゴウ</t>
    </rPh>
    <phoneticPr fontId="2"/>
  </si>
  <si>
    <t>府道142号</t>
    <rPh sb="0" eb="1">
      <t>フ</t>
    </rPh>
    <rPh sb="1" eb="2">
      <t>ミチ</t>
    </rPh>
    <rPh sb="5" eb="6">
      <t>ゴウ</t>
    </rPh>
    <phoneticPr fontId="2"/>
  </si>
  <si>
    <t>（通過チェック・フォトコントロール）
⑤るり渓温泉</t>
    <rPh sb="22" eb="23">
      <t>タニ</t>
    </rPh>
    <rPh sb="23" eb="25">
      <t>オンセン</t>
    </rPh>
    <phoneticPr fontId="2"/>
  </si>
  <si>
    <t>府道731号</t>
    <rPh sb="0" eb="1">
      <t>フ</t>
    </rPh>
    <rPh sb="1" eb="2">
      <t>ミチ</t>
    </rPh>
    <rPh sb="5" eb="6">
      <t>ゴウ</t>
    </rPh>
    <phoneticPr fontId="2"/>
  </si>
  <si>
    <t>国道173号</t>
    <rPh sb="0" eb="2">
      <t>コクドウ</t>
    </rPh>
    <rPh sb="5" eb="6">
      <t>ゴウ</t>
    </rPh>
    <phoneticPr fontId="2"/>
  </si>
  <si>
    <t>左折</t>
    <rPh sb="0" eb="2">
      <t>サセツ</t>
    </rPh>
    <phoneticPr fontId="2"/>
  </si>
  <si>
    <t>来栖　Ｓ</t>
    <rPh sb="0" eb="2">
      <t>クルス</t>
    </rPh>
    <phoneticPr fontId="2"/>
  </si>
  <si>
    <t>県道603号</t>
    <rPh sb="0" eb="2">
      <t>ケンドウ</t>
    </rPh>
    <rPh sb="5" eb="6">
      <t>ゴウ</t>
    </rPh>
    <phoneticPr fontId="2"/>
  </si>
  <si>
    <t>左側。レシート取得。</t>
    <rPh sb="0" eb="2">
      <t>ヒダリガワ</t>
    </rPh>
    <rPh sb="7" eb="9">
      <t>シュトク</t>
    </rPh>
    <phoneticPr fontId="2"/>
  </si>
  <si>
    <t>生瀬橋西詰</t>
    <rPh sb="0" eb="1">
      <t>ナマ</t>
    </rPh>
    <rPh sb="1" eb="2">
      <t>セ</t>
    </rPh>
    <rPh sb="2" eb="3">
      <t>ハシ</t>
    </rPh>
    <rPh sb="3" eb="4">
      <t>ニシ</t>
    </rPh>
    <rPh sb="4" eb="5">
      <t>ツ</t>
    </rPh>
    <phoneticPr fontId="2"/>
  </si>
  <si>
    <t>生瀬１　Ｓ</t>
    <rPh sb="0" eb="1">
      <t>ナマ</t>
    </rPh>
    <rPh sb="1" eb="2">
      <t>セ</t>
    </rPh>
    <phoneticPr fontId="2"/>
  </si>
  <si>
    <t>国道176号</t>
    <rPh sb="0" eb="2">
      <t>コクドウ</t>
    </rPh>
    <rPh sb="5" eb="6">
      <t>ゴウ</t>
    </rPh>
    <phoneticPr fontId="2"/>
  </si>
  <si>
    <t>国道１７６号へ合流</t>
    <rPh sb="0" eb="2">
      <t>コクドウ</t>
    </rPh>
    <rPh sb="5" eb="6">
      <t>ゴウ</t>
    </rPh>
    <rPh sb="7" eb="9">
      <t>ゴウリュウ</t>
    </rPh>
    <phoneticPr fontId="2"/>
  </si>
  <si>
    <t>ここから通称ハニー坂の登坂区間が始まります。下りは九十九折になっているので注意してください</t>
    <rPh sb="4" eb="6">
      <t>ツウショウ</t>
    </rPh>
    <rPh sb="9" eb="10">
      <t>サカ</t>
    </rPh>
    <rPh sb="11" eb="13">
      <t>トウハン</t>
    </rPh>
    <rPh sb="13" eb="15">
      <t>クカン</t>
    </rPh>
    <rPh sb="16" eb="17">
      <t>ハジ</t>
    </rPh>
    <rPh sb="22" eb="23">
      <t>クダ</t>
    </rPh>
    <rPh sb="25" eb="28">
      <t>ツヅラ</t>
    </rPh>
    <rPh sb="28" eb="29">
      <t>オリ</t>
    </rPh>
    <rPh sb="37" eb="39">
      <t>チュウイ</t>
    </rPh>
    <phoneticPr fontId="2"/>
  </si>
  <si>
    <t>BRM1021近畿600神戸 天地山海を巡る旅</t>
    <rPh sb="7" eb="9">
      <t>キンキ</t>
    </rPh>
    <rPh sb="12" eb="14">
      <t>コウベ</t>
    </rPh>
    <rPh sb="15" eb="17">
      <t>テンチ</t>
    </rPh>
    <rPh sb="17" eb="19">
      <t>サンカイ</t>
    </rPh>
    <rPh sb="20" eb="21">
      <t>メグ</t>
    </rPh>
    <rPh sb="22" eb="23">
      <t>タビ</t>
    </rPh>
    <phoneticPr fontId="2"/>
  </si>
  <si>
    <t>PC2 ファミリーマート 城崎温泉店</t>
    <phoneticPr fontId="2"/>
  </si>
  <si>
    <t>久美浜湾をぐるっと1周してください</t>
    <rPh sb="0" eb="3">
      <t>クミハマ</t>
    </rPh>
    <rPh sb="3" eb="4">
      <t>ワン</t>
    </rPh>
    <rPh sb="10" eb="11">
      <t>シュウ</t>
    </rPh>
    <phoneticPr fontId="2"/>
  </si>
  <si>
    <t>市道（きぬがけの道）→府道29号</t>
    <rPh sb="0" eb="2">
      <t>シドウ</t>
    </rPh>
    <rPh sb="8" eb="9">
      <t>ミチ</t>
    </rPh>
    <rPh sb="11" eb="12">
      <t>フ</t>
    </rPh>
    <rPh sb="12" eb="13">
      <t>ミチ</t>
    </rPh>
    <rPh sb="15" eb="16">
      <t>ゴウ</t>
    </rPh>
    <phoneticPr fontId="2"/>
  </si>
  <si>
    <t>府道187号</t>
    <rPh sb="0" eb="1">
      <t>フ</t>
    </rPh>
    <rPh sb="1" eb="2">
      <t>ミチ</t>
    </rPh>
    <rPh sb="5" eb="6">
      <t>ゴウ</t>
    </rPh>
    <phoneticPr fontId="2"/>
  </si>
  <si>
    <t>府道29号→府道67号</t>
    <rPh sb="0" eb="1">
      <t>フ</t>
    </rPh>
    <rPh sb="1" eb="2">
      <t>ミチ</t>
    </rPh>
    <rPh sb="4" eb="5">
      <t>ゴウ</t>
    </rPh>
    <rPh sb="6" eb="7">
      <t>フ</t>
    </rPh>
    <rPh sb="7" eb="8">
      <t>ミチ</t>
    </rPh>
    <rPh sb="10" eb="11">
      <t>ゴウ</t>
    </rPh>
    <phoneticPr fontId="2"/>
  </si>
  <si>
    <t>PC5 セブンイレブン近江志賀北小松店</t>
    <phoneticPr fontId="2"/>
  </si>
  <si>
    <t>PC7 セブン‐イレブン
 　　　猪名川パークタウン店</t>
    <phoneticPr fontId="2"/>
  </si>
  <si>
    <t>左側。るり渓温泉看板をバックに自転車を撮影。</t>
    <rPh sb="0" eb="2">
      <t>ヒダリガワ</t>
    </rPh>
    <rPh sb="5" eb="6">
      <t>タニ</t>
    </rPh>
    <rPh sb="6" eb="8">
      <t>オンセン</t>
    </rPh>
    <rPh sb="8" eb="10">
      <t>カンバン</t>
    </rPh>
    <rPh sb="15" eb="18">
      <t>ジテンシャ</t>
    </rPh>
    <rPh sb="19" eb="21">
      <t>サツエイ</t>
    </rPh>
    <phoneticPr fontId="2"/>
  </si>
  <si>
    <t>ここから登坂区間。</t>
    <rPh sb="4" eb="6">
      <t>トウハン</t>
    </rPh>
    <rPh sb="6" eb="8">
      <t>クカン</t>
    </rPh>
    <phoneticPr fontId="2"/>
  </si>
  <si>
    <t>るり渓へ　登坂区間続きます。</t>
    <rPh sb="2" eb="3">
      <t>タニ</t>
    </rPh>
    <rPh sb="5" eb="7">
      <t>トウハン</t>
    </rPh>
    <rPh sb="7" eb="9">
      <t>クカン</t>
    </rPh>
    <rPh sb="9" eb="10">
      <t>ツヅ</t>
    </rPh>
    <phoneticPr fontId="2"/>
  </si>
  <si>
    <t>この先すぐにトンネルと長い下り区間が続きます。</t>
    <rPh sb="2" eb="3">
      <t>サキ</t>
    </rPh>
    <rPh sb="11" eb="12">
      <t>ナガ</t>
    </rPh>
    <rPh sb="13" eb="14">
      <t>クダ</t>
    </rPh>
    <rPh sb="15" eb="17">
      <t>クカン</t>
    </rPh>
    <rPh sb="18" eb="19">
      <t>ツヅ</t>
    </rPh>
    <phoneticPr fontId="2"/>
  </si>
  <si>
    <t>ここからアップダウンが続きます。</t>
    <rPh sb="11" eb="12">
      <t>ツヅ</t>
    </rPh>
    <phoneticPr fontId="2"/>
  </si>
  <si>
    <t>ここからアップダウン。</t>
    <phoneticPr fontId="2"/>
  </si>
  <si>
    <t>ここから通称七曲の登坂区間が始まります。</t>
    <rPh sb="4" eb="6">
      <t>ツウショウ</t>
    </rPh>
    <rPh sb="6" eb="8">
      <t>ナナマガリ</t>
    </rPh>
    <rPh sb="9" eb="11">
      <t>トウハン</t>
    </rPh>
    <rPh sb="11" eb="13">
      <t>クカン</t>
    </rPh>
    <rPh sb="14" eb="15">
      <t>ハジ</t>
    </rPh>
    <phoneticPr fontId="2"/>
  </si>
  <si>
    <t>交通量多いので注意。</t>
    <rPh sb="0" eb="2">
      <t>コウツウ</t>
    </rPh>
    <rPh sb="2" eb="3">
      <t>リョウ</t>
    </rPh>
    <rPh sb="3" eb="4">
      <t>オオ</t>
    </rPh>
    <rPh sb="7" eb="9">
      <t>チュウイ</t>
    </rPh>
    <phoneticPr fontId="2"/>
  </si>
  <si>
    <t>8月22日更新</t>
    <rPh sb="1" eb="2">
      <t>ガツ</t>
    </rPh>
    <rPh sb="4" eb="5">
      <t>ニチ</t>
    </rPh>
    <rPh sb="5" eb="7">
      <t>コウシン</t>
    </rPh>
    <phoneticPr fontId="2"/>
  </si>
  <si>
    <t>Ver.0.1</t>
    <phoneticPr fontId="2"/>
  </si>
  <si>
    <t>10/21 5:00</t>
    <phoneticPr fontId="2"/>
  </si>
  <si>
    <t>10/21 5:30</t>
    <phoneticPr fontId="2"/>
  </si>
  <si>
    <t xml:space="preserve">10/21 07:26 </t>
    <phoneticPr fontId="2"/>
  </si>
  <si>
    <t xml:space="preserve">10/21 10:32 </t>
    <phoneticPr fontId="2"/>
  </si>
  <si>
    <t xml:space="preserve">10/21 10:35 </t>
    <phoneticPr fontId="2"/>
  </si>
  <si>
    <t>10/21 17:40</t>
    <phoneticPr fontId="2"/>
  </si>
  <si>
    <t xml:space="preserve">10/21 14:29 </t>
    <phoneticPr fontId="2"/>
  </si>
  <si>
    <t xml:space="preserve">10/22 02:00 </t>
    <phoneticPr fontId="2"/>
  </si>
  <si>
    <t>10/21 16:40</t>
    <phoneticPr fontId="2"/>
  </si>
  <si>
    <t xml:space="preserve">10/22 06:40 </t>
    <phoneticPr fontId="2"/>
  </si>
  <si>
    <t xml:space="preserve">10/21 18:30 </t>
    <phoneticPr fontId="2"/>
  </si>
  <si>
    <t>10/22 10:24</t>
    <phoneticPr fontId="2"/>
  </si>
  <si>
    <t xml:space="preserve"> 10/21 19:52 </t>
    <phoneticPr fontId="2"/>
  </si>
  <si>
    <t xml:space="preserve">10/22 13:08 </t>
    <phoneticPr fontId="2"/>
  </si>
  <si>
    <t>10/21 23:48</t>
    <phoneticPr fontId="2"/>
  </si>
  <si>
    <t xml:space="preserve">10/21 22:20  </t>
    <phoneticPr fontId="2"/>
  </si>
  <si>
    <t>10/22 18:04</t>
    <phoneticPr fontId="2"/>
  </si>
  <si>
    <t>10/22 21:00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</si>
</sst>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4" x14ac:knownFonts="1">
    <font>
      <sz val="11"/>
      <name val="ＭＳ Ｐゴシック"/>
      <family val="3"/>
      <charset val="128"/>
    </font>
    <font>
      <sz val="10"/>
      <name val="ＭＳ Ｐゴシック"/>
      <family val="3"/>
      <charset val="128"/>
    </font>
    <font>
      <sz val="6"/>
      <name val="ＭＳ Ｐゴシック"/>
      <family val="3"/>
      <charset val="128"/>
    </font>
    <font>
      <sz val="10"/>
      <name val="ＭＳ Ｐゴシック"/>
      <family val="3"/>
      <charset val="128"/>
      <scheme val="major"/>
    </font>
    <font>
      <sz val="9"/>
      <name val="ＭＳ Ｐゴシック"/>
      <family val="3"/>
      <charset val="128"/>
      <scheme val="major"/>
    </font>
    <font>
      <b/>
      <sz val="10"/>
      <name val="ＭＳ Ｐゴシック"/>
      <family val="3"/>
      <charset val="128"/>
      <scheme val="major"/>
    </font>
    <font>
      <b/>
      <sz val="9"/>
      <name val="ＭＳ Ｐゴシック"/>
      <family val="3"/>
      <charset val="128"/>
      <scheme val="major"/>
    </font>
    <font>
      <b/>
      <sz val="9"/>
      <color rgb="FFFF0000"/>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b/>
      <sz val="14"/>
      <name val="ＭＳ Ｐゴシック"/>
      <family val="3"/>
      <charset val="128"/>
      <scheme val="major"/>
    </font>
    <font>
      <sz val="14"/>
      <name val="ＭＳ Ｐゴシック"/>
      <family val="3"/>
      <charset val="128"/>
      <scheme val="major"/>
    </font>
    <font>
      <sz val="13"/>
      <name val="ＭＳ Ｐゴシック"/>
      <family val="3"/>
      <charset val="128"/>
      <scheme val="major"/>
    </font>
    <font>
      <b/>
      <sz val="13"/>
      <name val="ＭＳ Ｐゴシック"/>
      <family val="3"/>
      <charset val="128"/>
      <scheme val="major"/>
    </font>
  </fonts>
  <fills count="3">
    <fill>
      <patternFill patternType="none"/>
    </fill>
    <fill>
      <patternFill patternType="gray125"/>
    </fill>
    <fill>
      <patternFill patternType="solid">
        <fgColor rgb="FFFFFF00"/>
        <bgColor indexed="64"/>
      </patternFill>
    </fill>
  </fills>
  <borders count="14">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78">
    <xf numFmtId="0" fontId="0" fillId="0" borderId="0" xfId="0">
      <alignment vertical="center"/>
    </xf>
    <xf numFmtId="22" fontId="3" fillId="0" borderId="0" xfId="0" applyNumberFormat="1" applyFont="1" applyFill="1">
      <alignment vertical="center"/>
    </xf>
    <xf numFmtId="0" fontId="4" fillId="0" borderId="6" xfId="0" applyFont="1" applyFill="1" applyBorder="1">
      <alignment vertical="center"/>
    </xf>
    <xf numFmtId="0" fontId="4" fillId="0" borderId="6" xfId="0" applyFont="1" applyFill="1" applyBorder="1" applyAlignment="1">
      <alignment vertical="center"/>
    </xf>
    <xf numFmtId="0" fontId="4" fillId="0" borderId="5" xfId="0" applyFont="1" applyFill="1" applyBorder="1">
      <alignment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0" borderId="9" xfId="0" applyFont="1" applyFill="1" applyBorder="1" applyAlignment="1">
      <alignment vertical="center" wrapText="1"/>
    </xf>
    <xf numFmtId="0" fontId="3" fillId="0" borderId="0" xfId="0" applyFont="1" applyFill="1">
      <alignment vertical="center"/>
    </xf>
    <xf numFmtId="0" fontId="4" fillId="0" borderId="9" xfId="0" applyFont="1" applyFill="1" applyBorder="1">
      <alignment vertical="center"/>
    </xf>
    <xf numFmtId="0" fontId="4" fillId="0" borderId="9" xfId="0" applyFont="1" applyFill="1" applyBorder="1" applyAlignment="1">
      <alignment vertical="center"/>
    </xf>
    <xf numFmtId="0" fontId="8" fillId="0" borderId="9" xfId="0" applyFont="1" applyFill="1" applyBorder="1" applyAlignment="1">
      <alignment vertical="center" wrapText="1"/>
    </xf>
    <xf numFmtId="0" fontId="6" fillId="0" borderId="9" xfId="0" applyFont="1" applyFill="1" applyBorder="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xf>
    <xf numFmtId="14" fontId="3" fillId="0" borderId="0" xfId="0" applyNumberFormat="1" applyFont="1" applyFill="1" applyAlignment="1">
      <alignment vertical="center"/>
    </xf>
    <xf numFmtId="0" fontId="5" fillId="0" borderId="0" xfId="0" applyFont="1" applyFill="1">
      <alignment vertical="center"/>
    </xf>
    <xf numFmtId="0" fontId="5" fillId="0" borderId="0" xfId="0" applyFont="1" applyFill="1" applyAlignment="1">
      <alignment horizontal="right" vertical="center"/>
    </xf>
    <xf numFmtId="0" fontId="3" fillId="0" borderId="0" xfId="0" applyFont="1" applyFill="1" applyAlignment="1">
      <alignment vertical="center"/>
    </xf>
    <xf numFmtId="0" fontId="6" fillId="0" borderId="6" xfId="0" applyFont="1" applyFill="1" applyBorder="1">
      <alignment vertical="center"/>
    </xf>
    <xf numFmtId="0" fontId="6" fillId="0" borderId="6" xfId="0" applyFont="1" applyFill="1" applyBorder="1" applyAlignment="1">
      <alignment vertical="center"/>
    </xf>
    <xf numFmtId="0" fontId="6" fillId="0" borderId="5" xfId="0" applyFont="1" applyFill="1" applyBorder="1" applyAlignment="1">
      <alignment vertical="center" wrapText="1"/>
    </xf>
    <xf numFmtId="0" fontId="3" fillId="0" borderId="0" xfId="0" applyFont="1" applyFill="1" applyBorder="1" applyAlignment="1">
      <alignment vertical="center"/>
    </xf>
    <xf numFmtId="0" fontId="5" fillId="0" borderId="0" xfId="0" applyFont="1" applyFill="1" applyBorder="1">
      <alignment vertical="center"/>
    </xf>
    <xf numFmtId="0" fontId="9" fillId="0" borderId="5" xfId="0" applyFont="1" applyFill="1" applyBorder="1" applyAlignment="1">
      <alignment vertical="center" wrapText="1"/>
    </xf>
    <xf numFmtId="0" fontId="9" fillId="0" borderId="9" xfId="0" applyFont="1" applyFill="1" applyBorder="1" applyAlignment="1">
      <alignment vertical="center" wrapText="1"/>
    </xf>
    <xf numFmtId="176" fontId="4" fillId="0" borderId="9" xfId="0" applyNumberFormat="1" applyFont="1" applyFill="1" applyBorder="1" applyAlignment="1">
      <alignment vertical="center" wrapText="1"/>
    </xf>
    <xf numFmtId="0" fontId="4" fillId="2" borderId="9" xfId="0" applyFont="1" applyFill="1" applyBorder="1">
      <alignment vertical="center"/>
    </xf>
    <xf numFmtId="0" fontId="4" fillId="2" borderId="5" xfId="0" applyFont="1" applyFill="1" applyBorder="1">
      <alignment vertical="center"/>
    </xf>
    <xf numFmtId="0" fontId="7" fillId="2" borderId="5" xfId="0" applyFont="1" applyFill="1" applyBorder="1" applyAlignment="1">
      <alignment vertical="center" wrapText="1"/>
    </xf>
    <xf numFmtId="0" fontId="4" fillId="2" borderId="9" xfId="0" applyFont="1" applyFill="1" applyBorder="1" applyAlignment="1">
      <alignment vertical="center" wrapText="1"/>
    </xf>
    <xf numFmtId="0" fontId="6" fillId="2" borderId="9" xfId="0" applyFont="1" applyFill="1" applyBorder="1">
      <alignment vertical="center"/>
    </xf>
    <xf numFmtId="0" fontId="6" fillId="2" borderId="9" xfId="0" applyFont="1" applyFill="1" applyBorder="1" applyAlignment="1">
      <alignment vertical="center"/>
    </xf>
    <xf numFmtId="0" fontId="4" fillId="2" borderId="11" xfId="0" applyFont="1" applyFill="1" applyBorder="1">
      <alignment vertical="center"/>
    </xf>
    <xf numFmtId="0" fontId="7" fillId="2" borderId="11" xfId="0" applyFont="1" applyFill="1" applyBorder="1" applyAlignment="1">
      <alignment vertical="center" wrapText="1"/>
    </xf>
    <xf numFmtId="0" fontId="10" fillId="0" borderId="0" xfId="0" applyFont="1" applyFill="1">
      <alignment vertical="center"/>
    </xf>
    <xf numFmtId="0" fontId="11" fillId="0" borderId="0" xfId="0" applyFont="1" applyFill="1">
      <alignment vertical="center"/>
    </xf>
    <xf numFmtId="0" fontId="10" fillId="0" borderId="4" xfId="0" applyFont="1" applyFill="1" applyBorder="1">
      <alignment vertical="center"/>
    </xf>
    <xf numFmtId="0" fontId="12" fillId="0" borderId="0" xfId="0" applyFont="1" applyFill="1">
      <alignment vertical="center"/>
    </xf>
    <xf numFmtId="176" fontId="12" fillId="0" borderId="0" xfId="0" applyNumberFormat="1" applyFont="1" applyFill="1" applyAlignment="1">
      <alignment horizontal="left" vertical="center"/>
    </xf>
    <xf numFmtId="176" fontId="12" fillId="0" borderId="0" xfId="0" applyNumberFormat="1" applyFont="1" applyFill="1" applyAlignment="1">
      <alignment horizontal="right" vertical="center"/>
    </xf>
    <xf numFmtId="0" fontId="13" fillId="0" borderId="0" xfId="0" applyFont="1" applyFill="1">
      <alignment vertical="center"/>
    </xf>
    <xf numFmtId="0" fontId="13" fillId="0" borderId="5" xfId="0" applyFont="1" applyFill="1" applyBorder="1">
      <alignment vertical="center"/>
    </xf>
    <xf numFmtId="0" fontId="13" fillId="0" borderId="6" xfId="0" applyFont="1" applyFill="1" applyBorder="1">
      <alignment vertical="center"/>
    </xf>
    <xf numFmtId="176" fontId="13" fillId="0" borderId="5" xfId="0" applyNumberFormat="1" applyFont="1" applyFill="1" applyBorder="1" applyAlignment="1">
      <alignment horizontal="left" vertical="center"/>
    </xf>
    <xf numFmtId="176" fontId="13" fillId="0" borderId="6" xfId="0" applyNumberFormat="1" applyFont="1" applyFill="1" applyBorder="1" applyAlignment="1">
      <alignment horizontal="right" vertical="center"/>
    </xf>
    <xf numFmtId="176" fontId="13" fillId="0" borderId="5" xfId="0" applyNumberFormat="1" applyFont="1" applyFill="1" applyBorder="1" applyAlignment="1">
      <alignment horizontal="right" vertical="center"/>
    </xf>
    <xf numFmtId="0" fontId="13" fillId="2" borderId="5" xfId="0" applyFont="1" applyFill="1" applyBorder="1" applyAlignment="1">
      <alignment vertical="center" wrapText="1"/>
    </xf>
    <xf numFmtId="0" fontId="13" fillId="2" borderId="5" xfId="0" applyFont="1" applyFill="1" applyBorder="1">
      <alignment vertical="center"/>
    </xf>
    <xf numFmtId="0" fontId="13" fillId="2" borderId="6" xfId="0" applyFont="1" applyFill="1" applyBorder="1">
      <alignment vertical="center"/>
    </xf>
    <xf numFmtId="176" fontId="13" fillId="2" borderId="5" xfId="0" applyNumberFormat="1" applyFont="1" applyFill="1" applyBorder="1" applyAlignment="1">
      <alignment horizontal="left" vertical="center"/>
    </xf>
    <xf numFmtId="176" fontId="13" fillId="2" borderId="5" xfId="0" applyNumberFormat="1" applyFont="1" applyFill="1" applyBorder="1" applyAlignment="1">
      <alignment horizontal="right" vertical="center"/>
    </xf>
    <xf numFmtId="0" fontId="13" fillId="0" borderId="9" xfId="0" applyFont="1" applyFill="1" applyBorder="1">
      <alignment vertical="center"/>
    </xf>
    <xf numFmtId="0" fontId="13" fillId="0" borderId="0" xfId="0" applyFont="1" applyFill="1" applyBorder="1">
      <alignment vertical="center"/>
    </xf>
    <xf numFmtId="0" fontId="13" fillId="0" borderId="5" xfId="0" applyFont="1" applyFill="1" applyBorder="1" applyAlignment="1">
      <alignment vertical="center" wrapText="1"/>
    </xf>
    <xf numFmtId="0" fontId="13" fillId="2" borderId="9" xfId="0" applyFont="1" applyFill="1" applyBorder="1">
      <alignment vertical="center"/>
    </xf>
    <xf numFmtId="0" fontId="13" fillId="0" borderId="9" xfId="0" applyFont="1" applyFill="1" applyBorder="1" applyAlignment="1">
      <alignment vertical="center" wrapText="1"/>
    </xf>
    <xf numFmtId="0" fontId="13" fillId="2" borderId="9" xfId="0" applyFont="1" applyFill="1" applyBorder="1" applyAlignment="1">
      <alignment vertical="center" wrapText="1"/>
    </xf>
    <xf numFmtId="0" fontId="13" fillId="2" borderId="11" xfId="0" applyFont="1" applyFill="1" applyBorder="1" applyAlignment="1">
      <alignment vertical="center" wrapText="1"/>
    </xf>
    <xf numFmtId="0" fontId="13" fillId="2" borderId="11" xfId="0" applyFont="1" applyFill="1" applyBorder="1">
      <alignment vertical="center"/>
    </xf>
    <xf numFmtId="176" fontId="13" fillId="2" borderId="11" xfId="0" applyNumberFormat="1" applyFont="1" applyFill="1" applyBorder="1" applyAlignment="1">
      <alignment horizontal="left" vertical="center"/>
    </xf>
    <xf numFmtId="176" fontId="3" fillId="0" borderId="0" xfId="0" applyNumberFormat="1" applyFont="1" applyFill="1">
      <alignment vertical="center"/>
    </xf>
    <xf numFmtId="0" fontId="10" fillId="2" borderId="4" xfId="0" applyFont="1" applyFill="1" applyBorder="1">
      <alignment vertical="center"/>
    </xf>
    <xf numFmtId="176" fontId="13" fillId="2" borderId="11"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10" fillId="2" borderId="13" xfId="0" applyFont="1" applyFill="1" applyBorder="1">
      <alignment vertical="center"/>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0" fontId="6" fillId="2" borderId="9" xfId="0" applyFont="1" applyFill="1" applyBorder="1" applyAlignment="1">
      <alignment vertical="center" wrapText="1"/>
    </xf>
    <xf numFmtId="0" fontId="6" fillId="2" borderId="5" xfId="0" applyFont="1" applyFill="1" applyBorder="1">
      <alignment vertical="center"/>
    </xf>
    <xf numFmtId="22" fontId="5" fillId="0" borderId="0" xfId="0" applyNumberFormat="1"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tabSelected="1" view="pageBreakPreview" zoomScaleNormal="100" zoomScaleSheetLayoutView="100" workbookViewId="0">
      <selection activeCell="D11" sqref="D11"/>
    </sheetView>
  </sheetViews>
  <sheetFormatPr defaultColWidth="7.75" defaultRowHeight="17.25" x14ac:dyDescent="0.15"/>
  <cols>
    <col min="1" max="1" width="7.25" style="36" customWidth="1"/>
    <col min="2" max="2" width="38.5" style="38" customWidth="1"/>
    <col min="3" max="3" width="18.25" style="38" customWidth="1"/>
    <col min="4" max="4" width="36.625" style="38" customWidth="1"/>
    <col min="5" max="5" width="9.5" style="39" customWidth="1"/>
    <col min="6" max="6" width="10.25" style="40" customWidth="1"/>
    <col min="7" max="7" width="0.375" style="8" customWidth="1"/>
    <col min="8" max="8" width="42.75" style="18" customWidth="1"/>
    <col min="9" max="10" width="11.125" style="16" customWidth="1"/>
    <col min="11" max="11" width="14.125" style="8" customWidth="1"/>
    <col min="12" max="16384" width="7.75" style="8"/>
  </cols>
  <sheetData>
    <row r="1" spans="1:11" x14ac:dyDescent="0.15">
      <c r="A1" s="35" t="s">
        <v>232</v>
      </c>
      <c r="H1" s="15"/>
      <c r="J1" s="17" t="s">
        <v>248</v>
      </c>
    </row>
    <row r="2" spans="1:11" ht="18" thickBot="1" x14ac:dyDescent="0.2">
      <c r="B2" s="41"/>
      <c r="J2" s="17" t="s">
        <v>249</v>
      </c>
    </row>
    <row r="3" spans="1:11" ht="21.75" customHeight="1" thickBot="1" x14ac:dyDescent="0.2">
      <c r="A3" s="66"/>
      <c r="B3" s="64" t="s">
        <v>0</v>
      </c>
      <c r="C3" s="64" t="s">
        <v>1</v>
      </c>
      <c r="D3" s="64" t="s">
        <v>1</v>
      </c>
      <c r="E3" s="67" t="s">
        <v>2</v>
      </c>
      <c r="F3" s="67" t="s">
        <v>3</v>
      </c>
      <c r="G3" s="64"/>
      <c r="H3" s="64" t="s">
        <v>4</v>
      </c>
      <c r="I3" s="65" t="s">
        <v>44</v>
      </c>
      <c r="J3" s="65" t="s">
        <v>44</v>
      </c>
    </row>
    <row r="4" spans="1:11" ht="18" thickTop="1" x14ac:dyDescent="0.15">
      <c r="A4" s="37">
        <v>1</v>
      </c>
      <c r="B4" s="42" t="s">
        <v>12</v>
      </c>
      <c r="C4" s="43"/>
      <c r="D4" s="43" t="s">
        <v>10</v>
      </c>
      <c r="E4" s="44">
        <v>0</v>
      </c>
      <c r="F4" s="45">
        <v>0</v>
      </c>
      <c r="G4" s="19"/>
      <c r="H4" s="20" t="s">
        <v>33</v>
      </c>
      <c r="I4" s="69" t="s">
        <v>250</v>
      </c>
      <c r="J4" s="69" t="s">
        <v>251</v>
      </c>
      <c r="K4" s="1"/>
    </row>
    <row r="5" spans="1:11" x14ac:dyDescent="0.15">
      <c r="A5" s="37">
        <f t="shared" ref="A5:A68" si="0">A4+1</f>
        <v>2</v>
      </c>
      <c r="B5" s="42" t="s">
        <v>11</v>
      </c>
      <c r="C5" s="43" t="s">
        <v>6</v>
      </c>
      <c r="D5" s="43" t="s">
        <v>7</v>
      </c>
      <c r="E5" s="44">
        <f>F5-F4</f>
        <v>0.3</v>
      </c>
      <c r="F5" s="45">
        <v>0.3</v>
      </c>
      <c r="G5" s="2"/>
      <c r="H5" s="3" t="s">
        <v>32</v>
      </c>
      <c r="I5" s="69"/>
      <c r="J5" s="69"/>
      <c r="K5" s="1"/>
    </row>
    <row r="6" spans="1:11" x14ac:dyDescent="0.15">
      <c r="A6" s="37">
        <f t="shared" si="0"/>
        <v>3</v>
      </c>
      <c r="B6" s="42" t="s">
        <v>62</v>
      </c>
      <c r="C6" s="43" t="s">
        <v>8</v>
      </c>
      <c r="D6" s="43" t="s">
        <v>10</v>
      </c>
      <c r="E6" s="44">
        <f t="shared" ref="E6:E92" si="1">F6-F5</f>
        <v>0.89999999999999991</v>
      </c>
      <c r="F6" s="45">
        <v>1.2</v>
      </c>
      <c r="G6" s="2"/>
      <c r="H6" s="3"/>
      <c r="I6" s="69"/>
      <c r="J6" s="69"/>
      <c r="K6" s="1"/>
    </row>
    <row r="7" spans="1:11" x14ac:dyDescent="0.15">
      <c r="A7" s="37">
        <f t="shared" si="0"/>
        <v>4</v>
      </c>
      <c r="B7" s="42" t="s">
        <v>13</v>
      </c>
      <c r="C7" s="42" t="s">
        <v>6</v>
      </c>
      <c r="D7" s="42" t="s">
        <v>31</v>
      </c>
      <c r="E7" s="44">
        <f t="shared" si="1"/>
        <v>1.0000000000000002</v>
      </c>
      <c r="F7" s="46">
        <v>2.2000000000000002</v>
      </c>
      <c r="G7" s="4"/>
      <c r="H7" s="5"/>
      <c r="I7" s="69"/>
      <c r="J7" s="69"/>
      <c r="K7" s="1"/>
    </row>
    <row r="8" spans="1:11" x14ac:dyDescent="0.15">
      <c r="A8" s="37">
        <f t="shared" si="0"/>
        <v>5</v>
      </c>
      <c r="B8" s="42" t="s">
        <v>14</v>
      </c>
      <c r="C8" s="42" t="s">
        <v>15</v>
      </c>
      <c r="D8" s="42" t="s">
        <v>26</v>
      </c>
      <c r="E8" s="44">
        <f t="shared" si="1"/>
        <v>1.2999999999999998</v>
      </c>
      <c r="F8" s="46">
        <v>3.5</v>
      </c>
      <c r="G8" s="4"/>
      <c r="H8" s="5" t="s">
        <v>34</v>
      </c>
      <c r="I8" s="70"/>
      <c r="J8" s="70"/>
      <c r="K8" s="1"/>
    </row>
    <row r="9" spans="1:11" x14ac:dyDescent="0.15">
      <c r="A9" s="37">
        <f t="shared" si="0"/>
        <v>6</v>
      </c>
      <c r="B9" s="42" t="s">
        <v>16</v>
      </c>
      <c r="C9" s="42" t="s">
        <v>6</v>
      </c>
      <c r="D9" s="42" t="s">
        <v>10</v>
      </c>
      <c r="E9" s="44">
        <f t="shared" si="1"/>
        <v>0.29999999999999982</v>
      </c>
      <c r="F9" s="46">
        <v>3.8</v>
      </c>
      <c r="G9" s="4"/>
      <c r="H9" s="5"/>
      <c r="I9" s="70"/>
      <c r="J9" s="70"/>
      <c r="K9" s="1"/>
    </row>
    <row r="10" spans="1:11" x14ac:dyDescent="0.15">
      <c r="A10" s="37">
        <f t="shared" si="0"/>
        <v>7</v>
      </c>
      <c r="B10" s="42" t="s">
        <v>25</v>
      </c>
      <c r="C10" s="42" t="s">
        <v>15</v>
      </c>
      <c r="D10" s="42" t="s">
        <v>30</v>
      </c>
      <c r="E10" s="44">
        <f t="shared" si="1"/>
        <v>0.20000000000000018</v>
      </c>
      <c r="F10" s="46">
        <v>4</v>
      </c>
      <c r="G10" s="4"/>
      <c r="H10" s="6" t="s">
        <v>35</v>
      </c>
      <c r="I10" s="70"/>
      <c r="J10" s="70"/>
      <c r="K10" s="1"/>
    </row>
    <row r="11" spans="1:11" ht="30" x14ac:dyDescent="0.15">
      <c r="A11" s="62">
        <f t="shared" si="0"/>
        <v>8</v>
      </c>
      <c r="B11" s="47" t="s">
        <v>45</v>
      </c>
      <c r="C11" s="48" t="s">
        <v>9</v>
      </c>
      <c r="D11" s="49" t="s">
        <v>29</v>
      </c>
      <c r="E11" s="50">
        <f t="shared" si="1"/>
        <v>5.3000000000000007</v>
      </c>
      <c r="F11" s="51">
        <v>9.3000000000000007</v>
      </c>
      <c r="G11" s="28"/>
      <c r="H11" s="29" t="s">
        <v>38</v>
      </c>
      <c r="I11" s="71"/>
      <c r="J11" s="71"/>
      <c r="K11" s="1"/>
    </row>
    <row r="12" spans="1:11" x14ac:dyDescent="0.15">
      <c r="A12" s="37">
        <f t="shared" si="0"/>
        <v>9</v>
      </c>
      <c r="B12" s="42" t="s">
        <v>18</v>
      </c>
      <c r="C12" s="42" t="s">
        <v>27</v>
      </c>
      <c r="D12" s="43" t="s">
        <v>17</v>
      </c>
      <c r="E12" s="44">
        <f t="shared" si="1"/>
        <v>1</v>
      </c>
      <c r="F12" s="46">
        <v>10.3</v>
      </c>
      <c r="G12" s="4"/>
      <c r="H12" s="6" t="s">
        <v>36</v>
      </c>
      <c r="I12" s="70"/>
      <c r="J12" s="70"/>
      <c r="K12" s="1"/>
    </row>
    <row r="13" spans="1:11" x14ac:dyDescent="0.15">
      <c r="A13" s="37">
        <f t="shared" si="0"/>
        <v>10</v>
      </c>
      <c r="B13" s="42" t="s">
        <v>63</v>
      </c>
      <c r="C13" s="42" t="s">
        <v>6</v>
      </c>
      <c r="D13" s="42" t="s">
        <v>28</v>
      </c>
      <c r="E13" s="44">
        <f t="shared" si="1"/>
        <v>1.6999999999999993</v>
      </c>
      <c r="F13" s="46">
        <v>12</v>
      </c>
      <c r="G13" s="4"/>
      <c r="H13" s="5"/>
      <c r="I13" s="70"/>
      <c r="J13" s="70"/>
      <c r="K13" s="1"/>
    </row>
    <row r="14" spans="1:11" x14ac:dyDescent="0.15">
      <c r="A14" s="37">
        <f t="shared" si="0"/>
        <v>11</v>
      </c>
      <c r="B14" s="42" t="s">
        <v>19</v>
      </c>
      <c r="C14" s="42" t="s">
        <v>15</v>
      </c>
      <c r="D14" s="42" t="s">
        <v>21</v>
      </c>
      <c r="E14" s="44">
        <f t="shared" si="1"/>
        <v>1.5</v>
      </c>
      <c r="F14" s="46">
        <v>13.5</v>
      </c>
      <c r="G14" s="4"/>
      <c r="H14" s="5" t="s">
        <v>37</v>
      </c>
      <c r="I14" s="70"/>
      <c r="J14" s="70"/>
      <c r="K14" s="1"/>
    </row>
    <row r="15" spans="1:11" x14ac:dyDescent="0.15">
      <c r="A15" s="37">
        <f t="shared" si="0"/>
        <v>12</v>
      </c>
      <c r="B15" s="42" t="s">
        <v>20</v>
      </c>
      <c r="C15" s="42" t="s">
        <v>8</v>
      </c>
      <c r="D15" s="42" t="s">
        <v>21</v>
      </c>
      <c r="E15" s="44">
        <f t="shared" si="1"/>
        <v>2.3000000000000007</v>
      </c>
      <c r="F15" s="46">
        <v>15.8</v>
      </c>
      <c r="G15" s="4"/>
      <c r="H15" s="6"/>
      <c r="I15" s="70"/>
      <c r="J15" s="70"/>
      <c r="K15" s="1"/>
    </row>
    <row r="16" spans="1:11" x14ac:dyDescent="0.15">
      <c r="A16" s="37">
        <f t="shared" si="0"/>
        <v>13</v>
      </c>
      <c r="B16" s="42" t="s">
        <v>22</v>
      </c>
      <c r="C16" s="42" t="s">
        <v>6</v>
      </c>
      <c r="D16" s="42" t="s">
        <v>23</v>
      </c>
      <c r="E16" s="44">
        <f t="shared" si="1"/>
        <v>0.5</v>
      </c>
      <c r="F16" s="46">
        <v>16.3</v>
      </c>
      <c r="G16" s="4"/>
      <c r="H16" s="5"/>
      <c r="I16" s="70"/>
      <c r="J16" s="70"/>
      <c r="K16" s="1"/>
    </row>
    <row r="17" spans="1:11" x14ac:dyDescent="0.15">
      <c r="A17" s="37">
        <f t="shared" si="0"/>
        <v>14</v>
      </c>
      <c r="B17" s="42" t="s">
        <v>24</v>
      </c>
      <c r="C17" s="42" t="s">
        <v>6</v>
      </c>
      <c r="D17" s="42" t="s">
        <v>51</v>
      </c>
      <c r="E17" s="44">
        <f t="shared" si="1"/>
        <v>12.399999999999999</v>
      </c>
      <c r="F17" s="46">
        <v>28.7</v>
      </c>
      <c r="G17" s="4"/>
      <c r="H17" s="5"/>
      <c r="I17" s="70"/>
      <c r="J17" s="70"/>
      <c r="K17" s="1"/>
    </row>
    <row r="18" spans="1:11" x14ac:dyDescent="0.15">
      <c r="A18" s="37">
        <f t="shared" si="0"/>
        <v>15</v>
      </c>
      <c r="B18" s="42" t="s">
        <v>65</v>
      </c>
      <c r="C18" s="42" t="s">
        <v>8</v>
      </c>
      <c r="D18" s="42" t="s">
        <v>64</v>
      </c>
      <c r="E18" s="44">
        <f t="shared" si="1"/>
        <v>1.3000000000000007</v>
      </c>
      <c r="F18" s="46">
        <v>30</v>
      </c>
      <c r="G18" s="4"/>
      <c r="H18" s="5"/>
      <c r="I18" s="70"/>
      <c r="J18" s="70"/>
      <c r="K18" s="1"/>
    </row>
    <row r="19" spans="1:11" x14ac:dyDescent="0.15">
      <c r="A19" s="37">
        <f t="shared" si="0"/>
        <v>16</v>
      </c>
      <c r="B19" s="42" t="s">
        <v>66</v>
      </c>
      <c r="C19" s="42" t="s">
        <v>67</v>
      </c>
      <c r="D19" s="42" t="s">
        <v>64</v>
      </c>
      <c r="E19" s="44">
        <f t="shared" si="1"/>
        <v>4.2000000000000028</v>
      </c>
      <c r="F19" s="46">
        <v>34.200000000000003</v>
      </c>
      <c r="G19" s="4"/>
      <c r="H19" s="5"/>
      <c r="I19" s="70"/>
      <c r="J19" s="70"/>
      <c r="K19" s="1"/>
    </row>
    <row r="20" spans="1:11" x14ac:dyDescent="0.15">
      <c r="A20" s="37">
        <f t="shared" si="0"/>
        <v>17</v>
      </c>
      <c r="B20" s="42" t="s">
        <v>68</v>
      </c>
      <c r="C20" s="42" t="s">
        <v>8</v>
      </c>
      <c r="D20" s="42" t="s">
        <v>69</v>
      </c>
      <c r="E20" s="44">
        <f t="shared" si="1"/>
        <v>1.1999999999999957</v>
      </c>
      <c r="F20" s="46">
        <v>35.4</v>
      </c>
      <c r="G20" s="4"/>
      <c r="H20" s="5"/>
      <c r="I20" s="70"/>
      <c r="J20" s="70"/>
      <c r="K20" s="1"/>
    </row>
    <row r="21" spans="1:11" x14ac:dyDescent="0.15">
      <c r="A21" s="37">
        <f t="shared" si="0"/>
        <v>18</v>
      </c>
      <c r="B21" s="52" t="s">
        <v>70</v>
      </c>
      <c r="C21" s="42" t="s">
        <v>6</v>
      </c>
      <c r="D21" s="42" t="s">
        <v>64</v>
      </c>
      <c r="E21" s="44">
        <f t="shared" si="1"/>
        <v>2.5</v>
      </c>
      <c r="F21" s="46">
        <v>37.9</v>
      </c>
      <c r="G21" s="4"/>
      <c r="H21" s="7"/>
      <c r="I21" s="72"/>
      <c r="J21" s="72"/>
      <c r="K21" s="1"/>
    </row>
    <row r="22" spans="1:11" x14ac:dyDescent="0.15">
      <c r="A22" s="37">
        <f t="shared" si="0"/>
        <v>19</v>
      </c>
      <c r="B22" s="42" t="s">
        <v>71</v>
      </c>
      <c r="C22" s="42" t="s">
        <v>8</v>
      </c>
      <c r="D22" s="53" t="s">
        <v>64</v>
      </c>
      <c r="E22" s="44">
        <f t="shared" si="1"/>
        <v>6.3000000000000043</v>
      </c>
      <c r="F22" s="46">
        <v>44.2</v>
      </c>
      <c r="G22" s="4"/>
      <c r="H22" s="6"/>
      <c r="I22" s="70"/>
      <c r="J22" s="70"/>
      <c r="K22" s="1"/>
    </row>
    <row r="23" spans="1:11" x14ac:dyDescent="0.15">
      <c r="A23" s="37">
        <f t="shared" si="0"/>
        <v>20</v>
      </c>
      <c r="B23" s="54" t="s">
        <v>72</v>
      </c>
      <c r="C23" s="42" t="s">
        <v>6</v>
      </c>
      <c r="D23" s="42" t="s">
        <v>73</v>
      </c>
      <c r="E23" s="44">
        <f t="shared" si="1"/>
        <v>5.1999999999999957</v>
      </c>
      <c r="F23" s="46">
        <v>49.4</v>
      </c>
      <c r="G23" s="4"/>
      <c r="H23" s="24" t="s">
        <v>83</v>
      </c>
      <c r="I23" s="70"/>
      <c r="J23" s="70"/>
      <c r="K23" s="1"/>
    </row>
    <row r="24" spans="1:11" x14ac:dyDescent="0.15">
      <c r="A24" s="37">
        <f t="shared" si="0"/>
        <v>21</v>
      </c>
      <c r="B24" s="42" t="s">
        <v>74</v>
      </c>
      <c r="C24" s="42" t="s">
        <v>8</v>
      </c>
      <c r="D24" s="54" t="s">
        <v>75</v>
      </c>
      <c r="E24" s="44">
        <f t="shared" si="1"/>
        <v>5.3999999999999986</v>
      </c>
      <c r="F24" s="46">
        <v>54.8</v>
      </c>
      <c r="G24" s="4"/>
      <c r="H24" s="5"/>
      <c r="I24" s="70"/>
      <c r="J24" s="70"/>
      <c r="K24" s="1"/>
    </row>
    <row r="25" spans="1:11" x14ac:dyDescent="0.15">
      <c r="A25" s="37">
        <f t="shared" si="0"/>
        <v>22</v>
      </c>
      <c r="B25" s="42" t="s">
        <v>76</v>
      </c>
      <c r="C25" s="42" t="s">
        <v>6</v>
      </c>
      <c r="D25" s="54" t="s">
        <v>77</v>
      </c>
      <c r="E25" s="44">
        <f t="shared" si="1"/>
        <v>7.6000000000000014</v>
      </c>
      <c r="F25" s="46">
        <v>62.4</v>
      </c>
      <c r="G25" s="4"/>
      <c r="H25" s="5"/>
      <c r="I25" s="70"/>
      <c r="J25" s="70"/>
      <c r="K25" s="1"/>
    </row>
    <row r="26" spans="1:11" x14ac:dyDescent="0.15">
      <c r="A26" s="37">
        <f t="shared" si="0"/>
        <v>23</v>
      </c>
      <c r="B26" s="42" t="s">
        <v>25</v>
      </c>
      <c r="C26" s="42" t="s">
        <v>8</v>
      </c>
      <c r="D26" s="42" t="s">
        <v>78</v>
      </c>
      <c r="E26" s="44">
        <f t="shared" si="1"/>
        <v>0.20000000000000284</v>
      </c>
      <c r="F26" s="46">
        <v>62.6</v>
      </c>
      <c r="G26" s="4"/>
      <c r="H26" s="21"/>
      <c r="I26" s="70"/>
      <c r="J26" s="70"/>
      <c r="K26" s="1"/>
    </row>
    <row r="27" spans="1:11" x14ac:dyDescent="0.15">
      <c r="A27" s="37">
        <f t="shared" si="0"/>
        <v>24</v>
      </c>
      <c r="B27" s="52" t="s">
        <v>79</v>
      </c>
      <c r="C27" s="52" t="s">
        <v>8</v>
      </c>
      <c r="D27" s="52" t="s">
        <v>80</v>
      </c>
      <c r="E27" s="44">
        <f t="shared" si="1"/>
        <v>6.9999999999999929</v>
      </c>
      <c r="F27" s="46">
        <v>69.599999999999994</v>
      </c>
      <c r="G27" s="4"/>
      <c r="H27" s="5"/>
      <c r="I27" s="70"/>
      <c r="J27" s="70"/>
      <c r="K27" s="1"/>
    </row>
    <row r="28" spans="1:11" x14ac:dyDescent="0.15">
      <c r="A28" s="37">
        <f t="shared" si="0"/>
        <v>25</v>
      </c>
      <c r="B28" s="52" t="s">
        <v>82</v>
      </c>
      <c r="C28" s="52" t="s">
        <v>8</v>
      </c>
      <c r="D28" s="52" t="s">
        <v>81</v>
      </c>
      <c r="E28" s="44">
        <f t="shared" si="1"/>
        <v>1</v>
      </c>
      <c r="F28" s="46">
        <v>70.599999999999994</v>
      </c>
      <c r="G28" s="4"/>
      <c r="H28" s="5" t="s">
        <v>154</v>
      </c>
      <c r="I28" s="70"/>
      <c r="J28" s="70"/>
      <c r="K28" s="1"/>
    </row>
    <row r="29" spans="1:11" x14ac:dyDescent="0.15">
      <c r="A29" s="37"/>
      <c r="B29" s="52" t="s">
        <v>153</v>
      </c>
      <c r="C29" s="52" t="s">
        <v>8</v>
      </c>
      <c r="D29" s="52" t="s">
        <v>81</v>
      </c>
      <c r="E29" s="44"/>
      <c r="F29" s="46">
        <v>71.099999999999994</v>
      </c>
      <c r="G29" s="4"/>
      <c r="H29" s="7"/>
      <c r="I29" s="70"/>
      <c r="J29" s="70"/>
      <c r="K29" s="1"/>
    </row>
    <row r="30" spans="1:11" s="16" customFormat="1" x14ac:dyDescent="0.15">
      <c r="A30" s="62">
        <f>A28+1</f>
        <v>26</v>
      </c>
      <c r="B30" s="55" t="s">
        <v>210</v>
      </c>
      <c r="C30" s="55" t="s">
        <v>6</v>
      </c>
      <c r="D30" s="55" t="s">
        <v>155</v>
      </c>
      <c r="E30" s="50">
        <f>F30-F28</f>
        <v>12.200000000000003</v>
      </c>
      <c r="F30" s="51">
        <v>82.8</v>
      </c>
      <c r="G30" s="76"/>
      <c r="H30" s="75" t="s">
        <v>168</v>
      </c>
      <c r="I30" s="71" t="s">
        <v>252</v>
      </c>
      <c r="J30" s="71" t="s">
        <v>253</v>
      </c>
      <c r="K30" s="77"/>
    </row>
    <row r="31" spans="1:11" x14ac:dyDescent="0.15">
      <c r="A31" s="37">
        <f t="shared" si="0"/>
        <v>27</v>
      </c>
      <c r="B31" s="56" t="s">
        <v>47</v>
      </c>
      <c r="C31" s="52" t="s">
        <v>8</v>
      </c>
      <c r="D31" s="52" t="s">
        <v>84</v>
      </c>
      <c r="E31" s="44">
        <f t="shared" si="1"/>
        <v>2.9000000000000057</v>
      </c>
      <c r="F31" s="46">
        <v>85.7</v>
      </c>
      <c r="G31" s="12"/>
      <c r="H31" s="25" t="s">
        <v>98</v>
      </c>
      <c r="I31" s="72"/>
      <c r="J31" s="72"/>
      <c r="K31" s="1"/>
    </row>
    <row r="32" spans="1:11" ht="33.75" x14ac:dyDescent="0.15">
      <c r="A32" s="37">
        <f t="shared" si="0"/>
        <v>28</v>
      </c>
      <c r="B32" s="56" t="s">
        <v>40</v>
      </c>
      <c r="C32" s="52" t="s">
        <v>6</v>
      </c>
      <c r="D32" s="52" t="s">
        <v>86</v>
      </c>
      <c r="E32" s="44">
        <f t="shared" si="1"/>
        <v>6.5999999999999943</v>
      </c>
      <c r="F32" s="46">
        <v>92.3</v>
      </c>
      <c r="G32" s="9"/>
      <c r="H32" s="25" t="s">
        <v>157</v>
      </c>
      <c r="I32" s="72"/>
      <c r="J32" s="72"/>
      <c r="K32" s="1"/>
    </row>
    <row r="33" spans="1:15" ht="22.5" x14ac:dyDescent="0.15">
      <c r="A33" s="37">
        <f t="shared" si="0"/>
        <v>29</v>
      </c>
      <c r="B33" s="56" t="s">
        <v>47</v>
      </c>
      <c r="C33" s="52" t="s">
        <v>8</v>
      </c>
      <c r="D33" s="52" t="s">
        <v>159</v>
      </c>
      <c r="E33" s="44">
        <f t="shared" si="1"/>
        <v>13.299999999999997</v>
      </c>
      <c r="F33" s="46">
        <v>105.6</v>
      </c>
      <c r="G33" s="9"/>
      <c r="H33" s="25" t="s">
        <v>158</v>
      </c>
      <c r="I33" s="72"/>
      <c r="J33" s="72"/>
      <c r="K33" s="1"/>
    </row>
    <row r="34" spans="1:15" x14ac:dyDescent="0.15">
      <c r="A34" s="37">
        <f t="shared" si="0"/>
        <v>30</v>
      </c>
      <c r="B34" s="52" t="s">
        <v>47</v>
      </c>
      <c r="C34" s="52" t="s">
        <v>8</v>
      </c>
      <c r="D34" s="56" t="s">
        <v>87</v>
      </c>
      <c r="E34" s="44">
        <f t="shared" si="1"/>
        <v>14.700000000000003</v>
      </c>
      <c r="F34" s="46">
        <v>120.3</v>
      </c>
      <c r="G34" s="9"/>
      <c r="H34" s="7" t="s">
        <v>88</v>
      </c>
      <c r="I34" s="72"/>
      <c r="J34" s="72"/>
      <c r="K34" s="1"/>
    </row>
    <row r="35" spans="1:15" ht="30" x14ac:dyDescent="0.15">
      <c r="A35" s="62">
        <f t="shared" si="0"/>
        <v>31</v>
      </c>
      <c r="B35" s="57" t="s">
        <v>160</v>
      </c>
      <c r="C35" s="57" t="s">
        <v>9</v>
      </c>
      <c r="D35" s="55" t="s">
        <v>87</v>
      </c>
      <c r="E35" s="50">
        <f t="shared" si="1"/>
        <v>5</v>
      </c>
      <c r="F35" s="51">
        <v>125.3</v>
      </c>
      <c r="G35" s="27"/>
      <c r="H35" s="75" t="s">
        <v>89</v>
      </c>
      <c r="I35" s="73"/>
      <c r="J35" s="73"/>
      <c r="K35" s="1"/>
    </row>
    <row r="36" spans="1:15" x14ac:dyDescent="0.15">
      <c r="A36" s="37">
        <f t="shared" si="0"/>
        <v>32</v>
      </c>
      <c r="B36" s="52" t="s">
        <v>90</v>
      </c>
      <c r="C36" s="52" t="s">
        <v>6</v>
      </c>
      <c r="D36" s="52" t="s">
        <v>87</v>
      </c>
      <c r="E36" s="44">
        <f t="shared" si="1"/>
        <v>7.8999999999999915</v>
      </c>
      <c r="F36" s="46">
        <v>133.19999999999999</v>
      </c>
      <c r="G36" s="9"/>
      <c r="H36" s="10"/>
      <c r="I36" s="72"/>
      <c r="J36" s="72"/>
      <c r="K36" s="1"/>
    </row>
    <row r="37" spans="1:15" x14ac:dyDescent="0.15">
      <c r="A37" s="37">
        <f t="shared" si="0"/>
        <v>33</v>
      </c>
      <c r="B37" s="52" t="s">
        <v>161</v>
      </c>
      <c r="C37" s="52" t="s">
        <v>6</v>
      </c>
      <c r="D37" s="52" t="s">
        <v>81</v>
      </c>
      <c r="E37" s="44">
        <f t="shared" si="1"/>
        <v>1</v>
      </c>
      <c r="F37" s="46">
        <v>134.19999999999999</v>
      </c>
      <c r="G37" s="9"/>
      <c r="H37" s="10"/>
      <c r="I37" s="72"/>
      <c r="J37" s="72"/>
      <c r="K37" s="1"/>
    </row>
    <row r="38" spans="1:15" x14ac:dyDescent="0.15">
      <c r="A38" s="37">
        <f t="shared" si="0"/>
        <v>34</v>
      </c>
      <c r="B38" s="52" t="s">
        <v>91</v>
      </c>
      <c r="C38" s="52" t="s">
        <v>6</v>
      </c>
      <c r="D38" s="52" t="s">
        <v>92</v>
      </c>
      <c r="E38" s="44">
        <f t="shared" si="1"/>
        <v>8.8000000000000114</v>
      </c>
      <c r="F38" s="46">
        <v>143</v>
      </c>
      <c r="G38" s="9"/>
      <c r="H38" s="7"/>
      <c r="I38" s="72"/>
      <c r="J38" s="72"/>
      <c r="K38" s="1"/>
    </row>
    <row r="39" spans="1:15" x14ac:dyDescent="0.15">
      <c r="A39" s="37">
        <f t="shared" si="0"/>
        <v>35</v>
      </c>
      <c r="B39" s="52" t="s">
        <v>47</v>
      </c>
      <c r="C39" s="52" t="s">
        <v>8</v>
      </c>
      <c r="D39" s="52" t="s">
        <v>93</v>
      </c>
      <c r="E39" s="44">
        <f t="shared" si="1"/>
        <v>0.30000000000001137</v>
      </c>
      <c r="F39" s="46">
        <v>143.30000000000001</v>
      </c>
      <c r="G39" s="9"/>
      <c r="H39" s="10" t="s">
        <v>169</v>
      </c>
      <c r="I39" s="72"/>
      <c r="J39" s="72"/>
      <c r="K39" s="1"/>
    </row>
    <row r="40" spans="1:15" x14ac:dyDescent="0.15">
      <c r="A40" s="37">
        <f t="shared" si="0"/>
        <v>36</v>
      </c>
      <c r="B40" s="52" t="s">
        <v>94</v>
      </c>
      <c r="C40" s="52" t="s">
        <v>6</v>
      </c>
      <c r="D40" s="52" t="s">
        <v>93</v>
      </c>
      <c r="E40" s="44">
        <f t="shared" si="1"/>
        <v>5.5999999999999943</v>
      </c>
      <c r="F40" s="46">
        <v>148.9</v>
      </c>
      <c r="G40" s="12"/>
      <c r="H40" s="14"/>
      <c r="I40" s="72"/>
      <c r="J40" s="72"/>
      <c r="K40" s="1"/>
    </row>
    <row r="41" spans="1:15" x14ac:dyDescent="0.15">
      <c r="A41" s="37">
        <f t="shared" si="0"/>
        <v>37</v>
      </c>
      <c r="B41" s="52" t="s">
        <v>162</v>
      </c>
      <c r="C41" s="52" t="s">
        <v>8</v>
      </c>
      <c r="D41" s="52" t="s">
        <v>133</v>
      </c>
      <c r="E41" s="44">
        <f t="shared" si="1"/>
        <v>1.5</v>
      </c>
      <c r="F41" s="46">
        <v>150.4</v>
      </c>
      <c r="G41" s="12"/>
      <c r="H41" s="10" t="s">
        <v>172</v>
      </c>
      <c r="I41" s="72"/>
      <c r="J41" s="72"/>
      <c r="K41" s="1"/>
    </row>
    <row r="42" spans="1:15" x14ac:dyDescent="0.15">
      <c r="A42" s="37">
        <f t="shared" si="0"/>
        <v>38</v>
      </c>
      <c r="B42" s="52" t="s">
        <v>95</v>
      </c>
      <c r="C42" s="52" t="s">
        <v>8</v>
      </c>
      <c r="D42" s="52" t="s">
        <v>163</v>
      </c>
      <c r="E42" s="44">
        <f t="shared" si="1"/>
        <v>1.6999999999999886</v>
      </c>
      <c r="F42" s="46">
        <v>152.1</v>
      </c>
      <c r="G42" s="9"/>
      <c r="H42" s="10" t="s">
        <v>170</v>
      </c>
      <c r="I42" s="72"/>
      <c r="J42" s="72"/>
      <c r="K42" s="1"/>
    </row>
    <row r="43" spans="1:15" x14ac:dyDescent="0.15">
      <c r="A43" s="37">
        <f t="shared" si="0"/>
        <v>39</v>
      </c>
      <c r="B43" s="42" t="s">
        <v>96</v>
      </c>
      <c r="C43" s="52" t="s">
        <v>6</v>
      </c>
      <c r="D43" s="52" t="s">
        <v>164</v>
      </c>
      <c r="E43" s="44">
        <f t="shared" si="1"/>
        <v>0.20000000000001705</v>
      </c>
      <c r="F43" s="46">
        <v>152.30000000000001</v>
      </c>
      <c r="G43" s="9"/>
      <c r="H43" s="7"/>
      <c r="I43" s="72"/>
      <c r="J43" s="72"/>
      <c r="K43" s="1"/>
    </row>
    <row r="44" spans="1:15" x14ac:dyDescent="0.15">
      <c r="A44" s="37">
        <f t="shared" si="0"/>
        <v>40</v>
      </c>
      <c r="B44" s="52" t="s">
        <v>165</v>
      </c>
      <c r="C44" s="52" t="s">
        <v>8</v>
      </c>
      <c r="D44" s="52" t="s">
        <v>81</v>
      </c>
      <c r="E44" s="44">
        <f t="shared" si="1"/>
        <v>10.199999999999989</v>
      </c>
      <c r="F44" s="46">
        <v>162.5</v>
      </c>
      <c r="G44" s="9"/>
      <c r="H44" s="7" t="s">
        <v>171</v>
      </c>
      <c r="I44" s="72"/>
      <c r="J44" s="72"/>
      <c r="K44" s="1"/>
    </row>
    <row r="45" spans="1:15" x14ac:dyDescent="0.15">
      <c r="A45" s="37">
        <f t="shared" si="0"/>
        <v>41</v>
      </c>
      <c r="B45" s="52" t="s">
        <v>97</v>
      </c>
      <c r="C45" s="52" t="s">
        <v>8</v>
      </c>
      <c r="D45" s="52" t="s">
        <v>81</v>
      </c>
      <c r="E45" s="44">
        <f t="shared" si="1"/>
        <v>8.5999999999999943</v>
      </c>
      <c r="F45" s="46">
        <v>171.1</v>
      </c>
      <c r="G45" s="9"/>
      <c r="H45" s="7"/>
      <c r="I45" s="72"/>
      <c r="J45" s="72"/>
      <c r="K45" s="1"/>
    </row>
    <row r="46" spans="1:15" x14ac:dyDescent="0.15">
      <c r="A46" s="37">
        <f t="shared" si="0"/>
        <v>42</v>
      </c>
      <c r="B46" s="52" t="s">
        <v>18</v>
      </c>
      <c r="C46" s="52" t="s">
        <v>6</v>
      </c>
      <c r="D46" s="52" t="s">
        <v>81</v>
      </c>
      <c r="E46" s="44">
        <f t="shared" si="1"/>
        <v>0.5</v>
      </c>
      <c r="F46" s="46">
        <v>171.6</v>
      </c>
      <c r="G46" s="9"/>
      <c r="H46" s="7"/>
      <c r="I46" s="72"/>
      <c r="J46" s="72"/>
      <c r="K46" s="1"/>
    </row>
    <row r="47" spans="1:15" ht="22.5" x14ac:dyDescent="0.15">
      <c r="A47" s="37">
        <f t="shared" si="0"/>
        <v>43</v>
      </c>
      <c r="B47" s="52" t="s">
        <v>156</v>
      </c>
      <c r="C47" s="52" t="s">
        <v>166</v>
      </c>
      <c r="D47" s="52" t="s">
        <v>100</v>
      </c>
      <c r="E47" s="44">
        <f t="shared" si="1"/>
        <v>18</v>
      </c>
      <c r="F47" s="46">
        <v>189.6</v>
      </c>
      <c r="G47" s="9"/>
      <c r="H47" s="7" t="s">
        <v>173</v>
      </c>
      <c r="I47" s="72"/>
      <c r="J47" s="72"/>
      <c r="K47" s="1"/>
    </row>
    <row r="48" spans="1:15" x14ac:dyDescent="0.15">
      <c r="A48" s="62">
        <f t="shared" si="0"/>
        <v>44</v>
      </c>
      <c r="B48" s="55" t="s">
        <v>233</v>
      </c>
      <c r="C48" s="55" t="s">
        <v>8</v>
      </c>
      <c r="D48" s="55" t="s">
        <v>10</v>
      </c>
      <c r="E48" s="50">
        <f t="shared" si="1"/>
        <v>0.80000000000001137</v>
      </c>
      <c r="F48" s="51">
        <v>190.4</v>
      </c>
      <c r="G48" s="31"/>
      <c r="H48" s="32" t="s">
        <v>174</v>
      </c>
      <c r="I48" s="73" t="s">
        <v>254</v>
      </c>
      <c r="J48" s="73" t="s">
        <v>255</v>
      </c>
      <c r="K48" s="1"/>
      <c r="L48" s="61">
        <f>F48+239</f>
        <v>429.4</v>
      </c>
      <c r="O48" s="8">
        <f>196.2+74.8</f>
        <v>271</v>
      </c>
    </row>
    <row r="49" spans="1:15" x14ac:dyDescent="0.15">
      <c r="A49" s="37">
        <f t="shared" si="0"/>
        <v>45</v>
      </c>
      <c r="B49" s="52" t="s">
        <v>167</v>
      </c>
      <c r="C49" s="52" t="s">
        <v>8</v>
      </c>
      <c r="D49" s="52" t="s">
        <v>99</v>
      </c>
      <c r="E49" s="44">
        <f t="shared" si="1"/>
        <v>0.19999999999998863</v>
      </c>
      <c r="F49" s="46">
        <f>$F$48+0.2</f>
        <v>190.6</v>
      </c>
      <c r="G49" s="12"/>
      <c r="H49" s="14"/>
      <c r="I49" s="72"/>
      <c r="J49" s="72"/>
      <c r="K49" s="1"/>
      <c r="O49" s="8">
        <f>196.2+74</f>
        <v>270.2</v>
      </c>
    </row>
    <row r="50" spans="1:15" x14ac:dyDescent="0.15">
      <c r="A50" s="37">
        <f>A49+1</f>
        <v>46</v>
      </c>
      <c r="B50" s="52" t="s">
        <v>101</v>
      </c>
      <c r="C50" s="52" t="s">
        <v>6</v>
      </c>
      <c r="D50" s="52" t="s">
        <v>100</v>
      </c>
      <c r="E50" s="44">
        <f t="shared" si="1"/>
        <v>0.90000000000000568</v>
      </c>
      <c r="F50" s="46">
        <f>$F$48+1.1</f>
        <v>191.5</v>
      </c>
      <c r="G50" s="9"/>
      <c r="H50" s="7"/>
      <c r="I50" s="72"/>
      <c r="J50" s="72"/>
      <c r="K50" s="1"/>
    </row>
    <row r="51" spans="1:15" x14ac:dyDescent="0.15">
      <c r="A51" s="37">
        <f t="shared" si="0"/>
        <v>47</v>
      </c>
      <c r="B51" s="42" t="s">
        <v>18</v>
      </c>
      <c r="C51" s="52" t="s">
        <v>6</v>
      </c>
      <c r="D51" s="52" t="s">
        <v>100</v>
      </c>
      <c r="E51" s="44">
        <f t="shared" si="1"/>
        <v>0.20000000000001705</v>
      </c>
      <c r="F51" s="46">
        <f>$F$48+1.3</f>
        <v>191.70000000000002</v>
      </c>
      <c r="G51" s="9"/>
      <c r="H51" s="11"/>
      <c r="I51" s="72"/>
      <c r="J51" s="72"/>
      <c r="K51" s="1"/>
    </row>
    <row r="52" spans="1:15" x14ac:dyDescent="0.15">
      <c r="A52" s="37">
        <f t="shared" si="0"/>
        <v>48</v>
      </c>
      <c r="B52" s="52" t="s">
        <v>156</v>
      </c>
      <c r="C52" s="52" t="s">
        <v>6</v>
      </c>
      <c r="D52" s="52" t="s">
        <v>175</v>
      </c>
      <c r="E52" s="44">
        <f t="shared" si="1"/>
        <v>1.8999999999999773</v>
      </c>
      <c r="F52" s="46">
        <f>$F$48+3.2</f>
        <v>193.6</v>
      </c>
      <c r="G52" s="9"/>
      <c r="H52" s="11"/>
      <c r="I52" s="72"/>
      <c r="J52" s="72"/>
      <c r="K52" s="1"/>
    </row>
    <row r="53" spans="1:15" x14ac:dyDescent="0.15">
      <c r="A53" s="37">
        <f t="shared" si="0"/>
        <v>49</v>
      </c>
      <c r="B53" s="52" t="s">
        <v>156</v>
      </c>
      <c r="C53" s="52" t="s">
        <v>6</v>
      </c>
      <c r="D53" s="52" t="s">
        <v>176</v>
      </c>
      <c r="E53" s="44">
        <f>F53-F52</f>
        <v>8.2000000000000171</v>
      </c>
      <c r="F53" s="46">
        <f>$F$48+11.4</f>
        <v>201.8</v>
      </c>
      <c r="G53" s="12"/>
      <c r="H53" s="10" t="s">
        <v>234</v>
      </c>
      <c r="I53" s="72"/>
      <c r="J53" s="72"/>
      <c r="K53" s="1"/>
    </row>
    <row r="54" spans="1:15" x14ac:dyDescent="0.15">
      <c r="A54" s="37">
        <f t="shared" si="0"/>
        <v>50</v>
      </c>
      <c r="B54" s="52" t="s">
        <v>40</v>
      </c>
      <c r="C54" s="52" t="s">
        <v>6</v>
      </c>
      <c r="D54" s="52" t="s">
        <v>177</v>
      </c>
      <c r="E54" s="44">
        <f t="shared" si="1"/>
        <v>8</v>
      </c>
      <c r="F54" s="46">
        <f>$F$48+19.4</f>
        <v>209.8</v>
      </c>
      <c r="G54" s="9"/>
      <c r="H54" s="7"/>
      <c r="I54" s="72"/>
      <c r="J54" s="72"/>
      <c r="K54" s="1"/>
    </row>
    <row r="55" spans="1:15" x14ac:dyDescent="0.15">
      <c r="A55" s="37">
        <f t="shared" si="0"/>
        <v>51</v>
      </c>
      <c r="B55" s="52" t="s">
        <v>178</v>
      </c>
      <c r="C55" s="52" t="s">
        <v>67</v>
      </c>
      <c r="D55" s="52" t="s">
        <v>103</v>
      </c>
      <c r="E55" s="44">
        <f t="shared" si="1"/>
        <v>9.9999999999994316E-2</v>
      </c>
      <c r="F55" s="46">
        <f>$F$48+19.5</f>
        <v>209.9</v>
      </c>
      <c r="G55" s="9"/>
      <c r="H55" s="7" t="s">
        <v>179</v>
      </c>
      <c r="I55" s="72"/>
      <c r="J55" s="72"/>
      <c r="K55" s="1"/>
    </row>
    <row r="56" spans="1:15" x14ac:dyDescent="0.15">
      <c r="A56" s="37">
        <f t="shared" si="0"/>
        <v>52</v>
      </c>
      <c r="B56" s="54" t="s">
        <v>104</v>
      </c>
      <c r="C56" s="52" t="s">
        <v>8</v>
      </c>
      <c r="D56" s="52" t="s">
        <v>103</v>
      </c>
      <c r="E56" s="44">
        <f t="shared" si="1"/>
        <v>14.400000000000006</v>
      </c>
      <c r="F56" s="46">
        <f>$F$48+33.9</f>
        <v>224.3</v>
      </c>
      <c r="G56" s="9"/>
      <c r="H56" s="11"/>
      <c r="I56" s="72"/>
      <c r="J56" s="72"/>
      <c r="K56" s="1"/>
    </row>
    <row r="57" spans="1:15" x14ac:dyDescent="0.15">
      <c r="A57" s="37">
        <f t="shared" si="0"/>
        <v>53</v>
      </c>
      <c r="B57" s="54" t="s">
        <v>105</v>
      </c>
      <c r="C57" s="52" t="s">
        <v>6</v>
      </c>
      <c r="D57" s="52" t="s">
        <v>103</v>
      </c>
      <c r="E57" s="44">
        <f t="shared" si="1"/>
        <v>0.30000000000001137</v>
      </c>
      <c r="F57" s="46">
        <f>$F$48+34.2</f>
        <v>224.60000000000002</v>
      </c>
      <c r="G57" s="12"/>
      <c r="H57" s="13"/>
      <c r="I57" s="72"/>
      <c r="J57" s="72"/>
      <c r="K57" s="1"/>
    </row>
    <row r="58" spans="1:15" x14ac:dyDescent="0.15">
      <c r="A58" s="37">
        <f t="shared" si="0"/>
        <v>54</v>
      </c>
      <c r="B58" s="54" t="s">
        <v>106</v>
      </c>
      <c r="C58" s="52" t="s">
        <v>8</v>
      </c>
      <c r="D58" s="52" t="s">
        <v>103</v>
      </c>
      <c r="E58" s="44">
        <f t="shared" si="1"/>
        <v>11.199999999999989</v>
      </c>
      <c r="F58" s="46">
        <f>$F$48+45.4</f>
        <v>235.8</v>
      </c>
      <c r="G58" s="12"/>
      <c r="H58" s="13"/>
      <c r="I58" s="72"/>
      <c r="J58" s="72"/>
      <c r="K58" s="1"/>
    </row>
    <row r="59" spans="1:15" x14ac:dyDescent="0.15">
      <c r="A59" s="37">
        <f t="shared" si="0"/>
        <v>55</v>
      </c>
      <c r="B59" s="52" t="s">
        <v>40</v>
      </c>
      <c r="C59" s="52" t="s">
        <v>6</v>
      </c>
      <c r="D59" s="52" t="s">
        <v>10</v>
      </c>
      <c r="E59" s="44">
        <f t="shared" si="1"/>
        <v>13.300000000000011</v>
      </c>
      <c r="F59" s="46">
        <f>$F$48+58.7</f>
        <v>249.10000000000002</v>
      </c>
      <c r="G59" s="9"/>
      <c r="H59" s="7" t="s">
        <v>180</v>
      </c>
      <c r="I59" s="72"/>
      <c r="J59" s="72"/>
      <c r="K59" s="1"/>
    </row>
    <row r="60" spans="1:15" ht="30" x14ac:dyDescent="0.15">
      <c r="A60" s="62">
        <f t="shared" si="0"/>
        <v>56</v>
      </c>
      <c r="B60" s="57" t="s">
        <v>181</v>
      </c>
      <c r="C60" s="55" t="s">
        <v>107</v>
      </c>
      <c r="D60" s="55" t="s">
        <v>10</v>
      </c>
      <c r="E60" s="50">
        <f t="shared" si="1"/>
        <v>1</v>
      </c>
      <c r="F60" s="51">
        <f>$F$48+59.7</f>
        <v>250.10000000000002</v>
      </c>
      <c r="G60" s="27"/>
      <c r="H60" s="30" t="s">
        <v>182</v>
      </c>
      <c r="I60" s="73"/>
      <c r="J60" s="73"/>
      <c r="K60" s="1"/>
    </row>
    <row r="61" spans="1:15" x14ac:dyDescent="0.15">
      <c r="A61" s="37">
        <f t="shared" si="0"/>
        <v>57</v>
      </c>
      <c r="B61" s="52" t="s">
        <v>18</v>
      </c>
      <c r="C61" s="52" t="s">
        <v>6</v>
      </c>
      <c r="D61" s="52" t="s">
        <v>103</v>
      </c>
      <c r="E61" s="44">
        <f t="shared" si="1"/>
        <v>1</v>
      </c>
      <c r="F61" s="46">
        <f>$F$48+60.7</f>
        <v>251.10000000000002</v>
      </c>
      <c r="G61" s="9"/>
      <c r="H61" s="7" t="s">
        <v>183</v>
      </c>
      <c r="I61" s="72"/>
      <c r="J61" s="72"/>
      <c r="K61" s="1"/>
    </row>
    <row r="62" spans="1:15" x14ac:dyDescent="0.15">
      <c r="A62" s="37">
        <f t="shared" si="0"/>
        <v>58</v>
      </c>
      <c r="B62" s="42" t="s">
        <v>102</v>
      </c>
      <c r="C62" s="52" t="s">
        <v>8</v>
      </c>
      <c r="D62" s="52" t="s">
        <v>186</v>
      </c>
      <c r="E62" s="44">
        <f t="shared" si="1"/>
        <v>16</v>
      </c>
      <c r="F62" s="46">
        <f>$F$48+76.7</f>
        <v>267.10000000000002</v>
      </c>
      <c r="G62" s="9"/>
      <c r="H62" s="7" t="s">
        <v>184</v>
      </c>
      <c r="I62" s="72"/>
      <c r="J62" s="72"/>
      <c r="K62" s="1"/>
    </row>
    <row r="63" spans="1:15" ht="30" x14ac:dyDescent="0.15">
      <c r="A63" s="62">
        <f t="shared" si="0"/>
        <v>59</v>
      </c>
      <c r="B63" s="57" t="s">
        <v>185</v>
      </c>
      <c r="C63" s="55" t="s">
        <v>15</v>
      </c>
      <c r="D63" s="55" t="s">
        <v>10</v>
      </c>
      <c r="E63" s="50">
        <f t="shared" si="1"/>
        <v>0.89999999999997726</v>
      </c>
      <c r="F63" s="51">
        <f>$F$48+77.6</f>
        <v>268</v>
      </c>
      <c r="G63" s="27"/>
      <c r="H63" s="30" t="s">
        <v>187</v>
      </c>
      <c r="I63" s="73"/>
      <c r="J63" s="73"/>
      <c r="K63" s="1"/>
    </row>
    <row r="64" spans="1:15" x14ac:dyDescent="0.15">
      <c r="A64" s="37">
        <f t="shared" si="0"/>
        <v>60</v>
      </c>
      <c r="B64" s="52" t="s">
        <v>188</v>
      </c>
      <c r="C64" s="52" t="s">
        <v>67</v>
      </c>
      <c r="D64" s="52" t="s">
        <v>103</v>
      </c>
      <c r="E64" s="44">
        <f t="shared" si="1"/>
        <v>2.1000000000000227</v>
      </c>
      <c r="F64" s="46">
        <f>$F$48+79.7</f>
        <v>270.10000000000002</v>
      </c>
      <c r="G64" s="9"/>
      <c r="H64" s="7"/>
      <c r="I64" s="72"/>
      <c r="J64" s="72"/>
      <c r="K64" s="1"/>
    </row>
    <row r="65" spans="1:11" ht="22.5" x14ac:dyDescent="0.15">
      <c r="A65" s="37">
        <f t="shared" si="0"/>
        <v>61</v>
      </c>
      <c r="B65" s="52" t="s">
        <v>40</v>
      </c>
      <c r="C65" s="52" t="s">
        <v>67</v>
      </c>
      <c r="D65" s="52" t="s">
        <v>189</v>
      </c>
      <c r="E65" s="44">
        <f t="shared" si="1"/>
        <v>13.299999999999955</v>
      </c>
      <c r="F65" s="46">
        <f>$F$48+93</f>
        <v>283.39999999999998</v>
      </c>
      <c r="G65" s="9"/>
      <c r="H65" s="7" t="s">
        <v>213</v>
      </c>
      <c r="I65" s="72"/>
      <c r="J65" s="72"/>
      <c r="K65" s="1"/>
    </row>
    <row r="66" spans="1:11" ht="30" x14ac:dyDescent="0.15">
      <c r="A66" s="37">
        <f t="shared" si="0"/>
        <v>62</v>
      </c>
      <c r="B66" s="52" t="s">
        <v>47</v>
      </c>
      <c r="C66" s="52" t="s">
        <v>6</v>
      </c>
      <c r="D66" s="56" t="s">
        <v>197</v>
      </c>
      <c r="E66" s="44">
        <f t="shared" si="1"/>
        <v>3.1000000000000227</v>
      </c>
      <c r="F66" s="46">
        <f>$F$48+96.1</f>
        <v>286.5</v>
      </c>
      <c r="G66" s="9"/>
      <c r="H66" s="7"/>
      <c r="I66" s="72"/>
      <c r="J66" s="72"/>
      <c r="K66" s="1"/>
    </row>
    <row r="67" spans="1:11" x14ac:dyDescent="0.15">
      <c r="A67" s="37">
        <f t="shared" si="0"/>
        <v>63</v>
      </c>
      <c r="B67" s="52" t="s">
        <v>109</v>
      </c>
      <c r="C67" s="52" t="s">
        <v>8</v>
      </c>
      <c r="D67" s="52" t="s">
        <v>110</v>
      </c>
      <c r="E67" s="44">
        <f t="shared" si="1"/>
        <v>22.600000000000023</v>
      </c>
      <c r="F67" s="46">
        <f>$F$48+118.7</f>
        <v>309.10000000000002</v>
      </c>
      <c r="G67" s="9"/>
      <c r="H67" s="7"/>
      <c r="I67" s="72"/>
      <c r="J67" s="72"/>
      <c r="K67" s="1"/>
    </row>
    <row r="68" spans="1:11" x14ac:dyDescent="0.15">
      <c r="A68" s="62">
        <f t="shared" si="0"/>
        <v>64</v>
      </c>
      <c r="B68" s="55" t="s">
        <v>211</v>
      </c>
      <c r="C68" s="55" t="s">
        <v>9</v>
      </c>
      <c r="D68" s="55" t="s">
        <v>112</v>
      </c>
      <c r="E68" s="50">
        <f t="shared" si="1"/>
        <v>6.2999999999999545</v>
      </c>
      <c r="F68" s="51">
        <f>$F$48+125</f>
        <v>315.39999999999998</v>
      </c>
      <c r="G68" s="27"/>
      <c r="H68" s="30" t="s">
        <v>190</v>
      </c>
      <c r="I68" s="73" t="s">
        <v>256</v>
      </c>
      <c r="J68" s="73" t="s">
        <v>257</v>
      </c>
      <c r="K68" s="1"/>
    </row>
    <row r="69" spans="1:11" x14ac:dyDescent="0.15">
      <c r="A69" s="37">
        <f t="shared" ref="A69:A132" si="2">A68+1</f>
        <v>65</v>
      </c>
      <c r="B69" s="52" t="s">
        <v>111</v>
      </c>
      <c r="C69" s="52" t="s">
        <v>8</v>
      </c>
      <c r="D69" s="52" t="s">
        <v>112</v>
      </c>
      <c r="E69" s="44">
        <f t="shared" si="1"/>
        <v>5.1000000000000227</v>
      </c>
      <c r="F69" s="46">
        <f>$F$48+130.1</f>
        <v>320.5</v>
      </c>
      <c r="G69" s="9"/>
      <c r="H69" s="7"/>
      <c r="I69" s="72"/>
      <c r="J69" s="72"/>
      <c r="K69" s="1"/>
    </row>
    <row r="70" spans="1:11" x14ac:dyDescent="0.15">
      <c r="A70" s="37">
        <f t="shared" si="2"/>
        <v>66</v>
      </c>
      <c r="B70" s="52" t="s">
        <v>113</v>
      </c>
      <c r="C70" s="52" t="s">
        <v>6</v>
      </c>
      <c r="D70" s="52" t="s">
        <v>112</v>
      </c>
      <c r="E70" s="44">
        <f t="shared" si="1"/>
        <v>2</v>
      </c>
      <c r="F70" s="46">
        <f>$F$48+132.1</f>
        <v>322.5</v>
      </c>
      <c r="G70" s="9"/>
      <c r="H70" s="7" t="s">
        <v>202</v>
      </c>
      <c r="I70" s="72"/>
      <c r="J70" s="72"/>
      <c r="K70" s="1"/>
    </row>
    <row r="71" spans="1:11" x14ac:dyDescent="0.15">
      <c r="A71" s="37">
        <f t="shared" si="2"/>
        <v>67</v>
      </c>
      <c r="B71" s="52" t="s">
        <v>191</v>
      </c>
      <c r="C71" s="52" t="s">
        <v>8</v>
      </c>
      <c r="D71" s="52" t="s">
        <v>114</v>
      </c>
      <c r="E71" s="44">
        <f t="shared" si="1"/>
        <v>35.300000000000011</v>
      </c>
      <c r="F71" s="46">
        <f>$F$48+167.4</f>
        <v>357.8</v>
      </c>
      <c r="G71" s="9"/>
      <c r="H71" s="7" t="s">
        <v>203</v>
      </c>
      <c r="I71" s="72"/>
      <c r="J71" s="72"/>
      <c r="K71" s="1"/>
    </row>
    <row r="72" spans="1:11" x14ac:dyDescent="0.15">
      <c r="A72" s="37">
        <f t="shared" si="2"/>
        <v>68</v>
      </c>
      <c r="B72" s="52" t="s">
        <v>192</v>
      </c>
      <c r="C72" s="52" t="s">
        <v>8</v>
      </c>
      <c r="D72" s="52" t="s">
        <v>114</v>
      </c>
      <c r="E72" s="44">
        <f t="shared" si="1"/>
        <v>1.3000000000000114</v>
      </c>
      <c r="F72" s="46">
        <f>$F$48+168.7</f>
        <v>359.1</v>
      </c>
      <c r="G72" s="9"/>
      <c r="H72" s="7" t="s">
        <v>193</v>
      </c>
      <c r="I72" s="72"/>
      <c r="J72" s="72"/>
      <c r="K72" s="1"/>
    </row>
    <row r="73" spans="1:11" x14ac:dyDescent="0.15">
      <c r="A73" s="37">
        <f t="shared" si="2"/>
        <v>69</v>
      </c>
      <c r="B73" s="52" t="s">
        <v>40</v>
      </c>
      <c r="C73" s="52" t="s">
        <v>67</v>
      </c>
      <c r="D73" s="52" t="s">
        <v>114</v>
      </c>
      <c r="E73" s="44">
        <f>F73-F71</f>
        <v>26.800000000000011</v>
      </c>
      <c r="F73" s="46">
        <f>$F$48+194.2</f>
        <v>384.6</v>
      </c>
      <c r="G73" s="9"/>
      <c r="H73" s="7"/>
      <c r="I73" s="72"/>
      <c r="J73" s="72"/>
      <c r="K73" s="1"/>
    </row>
    <row r="74" spans="1:11" s="16" customFormat="1" x14ac:dyDescent="0.15">
      <c r="A74" s="62">
        <f t="shared" si="2"/>
        <v>70</v>
      </c>
      <c r="B74" s="57" t="s">
        <v>212</v>
      </c>
      <c r="C74" s="55" t="s">
        <v>9</v>
      </c>
      <c r="D74" s="55" t="s">
        <v>114</v>
      </c>
      <c r="E74" s="50">
        <f>F74-F72</f>
        <v>25.399999999999977</v>
      </c>
      <c r="F74" s="51">
        <f>$F$48+194.1</f>
        <v>384.5</v>
      </c>
      <c r="G74" s="31"/>
      <c r="H74" s="75" t="s">
        <v>174</v>
      </c>
      <c r="I74" s="73" t="s">
        <v>258</v>
      </c>
      <c r="J74" s="73" t="s">
        <v>259</v>
      </c>
      <c r="K74" s="77"/>
    </row>
    <row r="75" spans="1:11" x14ac:dyDescent="0.15">
      <c r="A75" s="37">
        <f t="shared" si="2"/>
        <v>71</v>
      </c>
      <c r="B75" s="56" t="s">
        <v>115</v>
      </c>
      <c r="C75" s="52" t="s">
        <v>8</v>
      </c>
      <c r="D75" s="52" t="s">
        <v>112</v>
      </c>
      <c r="E75" s="44">
        <f t="shared" si="1"/>
        <v>1.2000000000000455</v>
      </c>
      <c r="F75" s="46">
        <f>$F$48+195.3</f>
        <v>385.70000000000005</v>
      </c>
      <c r="G75" s="9"/>
      <c r="H75" s="7" t="s">
        <v>194</v>
      </c>
      <c r="I75" s="72"/>
      <c r="J75" s="72"/>
      <c r="K75" s="1"/>
    </row>
    <row r="76" spans="1:11" ht="22.5" x14ac:dyDescent="0.15">
      <c r="A76" s="37">
        <f t="shared" si="2"/>
        <v>72</v>
      </c>
      <c r="B76" s="52" t="s">
        <v>195</v>
      </c>
      <c r="C76" s="52" t="s">
        <v>6</v>
      </c>
      <c r="D76" s="52" t="s">
        <v>198</v>
      </c>
      <c r="E76" s="44">
        <f t="shared" si="1"/>
        <v>13.399999999999977</v>
      </c>
      <c r="F76" s="46">
        <f>$F$48+208.7</f>
        <v>399.1</v>
      </c>
      <c r="G76" s="9"/>
      <c r="H76" s="7" t="s">
        <v>196</v>
      </c>
      <c r="I76" s="72"/>
      <c r="J76" s="72"/>
      <c r="K76" s="1"/>
    </row>
    <row r="77" spans="1:11" x14ac:dyDescent="0.15">
      <c r="A77" s="37">
        <f t="shared" si="2"/>
        <v>73</v>
      </c>
      <c r="B77" s="52" t="s">
        <v>199</v>
      </c>
      <c r="C77" s="52" t="s">
        <v>8</v>
      </c>
      <c r="D77" s="52" t="s">
        <v>139</v>
      </c>
      <c r="E77" s="44">
        <f t="shared" si="1"/>
        <v>20.699999999999989</v>
      </c>
      <c r="F77" s="46">
        <f>$F$48+229.4</f>
        <v>419.8</v>
      </c>
      <c r="G77" s="9"/>
      <c r="H77" s="7" t="s">
        <v>200</v>
      </c>
      <c r="I77" s="72"/>
      <c r="J77" s="72"/>
      <c r="K77" s="1"/>
    </row>
    <row r="78" spans="1:11" x14ac:dyDescent="0.15">
      <c r="A78" s="37">
        <f t="shared" si="2"/>
        <v>74</v>
      </c>
      <c r="B78" s="52" t="s">
        <v>201</v>
      </c>
      <c r="C78" s="52" t="s">
        <v>8</v>
      </c>
      <c r="D78" s="52" t="s">
        <v>119</v>
      </c>
      <c r="E78" s="44">
        <f t="shared" si="1"/>
        <v>-229.4</v>
      </c>
      <c r="F78" s="46">
        <f t="shared" ref="F78" si="3">$F$48</f>
        <v>190.4</v>
      </c>
      <c r="G78" s="9"/>
      <c r="H78" s="7"/>
      <c r="I78" s="72"/>
      <c r="J78" s="72"/>
      <c r="K78" s="1"/>
    </row>
    <row r="79" spans="1:11" x14ac:dyDescent="0.15">
      <c r="A79" s="37">
        <f t="shared" si="2"/>
        <v>75</v>
      </c>
      <c r="B79" s="52" t="s">
        <v>118</v>
      </c>
      <c r="C79" s="52" t="s">
        <v>6</v>
      </c>
      <c r="D79" s="52" t="s">
        <v>152</v>
      </c>
      <c r="E79" s="44">
        <f t="shared" si="1"/>
        <v>231.80000000000004</v>
      </c>
      <c r="F79" s="46">
        <f>$F$48+231.8</f>
        <v>422.20000000000005</v>
      </c>
      <c r="G79" s="9"/>
      <c r="H79" s="7"/>
      <c r="I79" s="72"/>
      <c r="J79" s="72"/>
      <c r="K79" s="1"/>
    </row>
    <row r="80" spans="1:11" x14ac:dyDescent="0.15">
      <c r="A80" s="37">
        <f t="shared" si="2"/>
        <v>76</v>
      </c>
      <c r="B80" s="52" t="s">
        <v>40</v>
      </c>
      <c r="C80" s="52" t="s">
        <v>6</v>
      </c>
      <c r="D80" s="52" t="s">
        <v>117</v>
      </c>
      <c r="E80" s="44">
        <f t="shared" si="1"/>
        <v>11.599999999999966</v>
      </c>
      <c r="F80" s="46">
        <f>$F$48+243.4</f>
        <v>433.8</v>
      </c>
      <c r="G80" s="9"/>
      <c r="H80" s="7" t="s">
        <v>208</v>
      </c>
      <c r="I80" s="72"/>
      <c r="J80" s="72"/>
      <c r="K80" s="1"/>
    </row>
    <row r="81" spans="1:13" s="16" customFormat="1" x14ac:dyDescent="0.15">
      <c r="A81" s="62">
        <f t="shared" si="2"/>
        <v>77</v>
      </c>
      <c r="B81" s="55" t="s">
        <v>238</v>
      </c>
      <c r="C81" s="55" t="s">
        <v>8</v>
      </c>
      <c r="D81" s="55" t="s">
        <v>117</v>
      </c>
      <c r="E81" s="50">
        <f t="shared" si="1"/>
        <v>7.0999999999999659</v>
      </c>
      <c r="F81" s="51">
        <f>$F$48+250.5</f>
        <v>440.9</v>
      </c>
      <c r="G81" s="31"/>
      <c r="H81" s="75" t="s">
        <v>190</v>
      </c>
      <c r="I81" s="73" t="s">
        <v>260</v>
      </c>
      <c r="J81" s="73" t="s">
        <v>261</v>
      </c>
      <c r="K81" s="77"/>
    </row>
    <row r="82" spans="1:13" x14ac:dyDescent="0.15">
      <c r="A82" s="37">
        <f t="shared" si="2"/>
        <v>78</v>
      </c>
      <c r="B82" s="52" t="s">
        <v>120</v>
      </c>
      <c r="C82" s="52" t="s">
        <v>6</v>
      </c>
      <c r="D82" s="52" t="s">
        <v>119</v>
      </c>
      <c r="E82" s="44">
        <f t="shared" si="1"/>
        <v>0.5</v>
      </c>
      <c r="F82" s="46">
        <f>$F$48+251</f>
        <v>441.4</v>
      </c>
      <c r="G82" s="9"/>
      <c r="H82" s="7"/>
      <c r="I82" s="72"/>
      <c r="J82" s="72"/>
      <c r="K82" s="1"/>
    </row>
    <row r="83" spans="1:13" x14ac:dyDescent="0.15">
      <c r="A83" s="37">
        <f t="shared" si="2"/>
        <v>79</v>
      </c>
      <c r="B83" s="52" t="s">
        <v>122</v>
      </c>
      <c r="C83" s="52" t="s">
        <v>8</v>
      </c>
      <c r="D83" s="52" t="s">
        <v>121</v>
      </c>
      <c r="E83" s="44">
        <f t="shared" si="1"/>
        <v>12.200000000000045</v>
      </c>
      <c r="F83" s="46">
        <f>$F$48+263.2</f>
        <v>453.6</v>
      </c>
      <c r="G83" s="9"/>
      <c r="H83" s="7"/>
      <c r="I83" s="72"/>
      <c r="J83" s="72"/>
      <c r="K83" s="1"/>
    </row>
    <row r="84" spans="1:13" x14ac:dyDescent="0.15">
      <c r="A84" s="37">
        <f t="shared" si="2"/>
        <v>80</v>
      </c>
      <c r="B84" s="52" t="s">
        <v>123</v>
      </c>
      <c r="C84" s="52" t="s">
        <v>8</v>
      </c>
      <c r="D84" s="52" t="s">
        <v>124</v>
      </c>
      <c r="E84" s="44">
        <f t="shared" si="1"/>
        <v>5.2999999999999545</v>
      </c>
      <c r="F84" s="46">
        <f>$F$48+268.5</f>
        <v>458.9</v>
      </c>
      <c r="G84" s="9"/>
      <c r="H84" s="7"/>
      <c r="I84" s="72"/>
      <c r="J84" s="72"/>
      <c r="K84" s="1"/>
    </row>
    <row r="85" spans="1:13" x14ac:dyDescent="0.15">
      <c r="A85" s="37">
        <f t="shared" si="2"/>
        <v>81</v>
      </c>
      <c r="B85" s="52" t="s">
        <v>125</v>
      </c>
      <c r="C85" s="52" t="s">
        <v>9</v>
      </c>
      <c r="D85" s="52" t="s">
        <v>10</v>
      </c>
      <c r="E85" s="44">
        <f t="shared" si="1"/>
        <v>1.3999999999999773</v>
      </c>
      <c r="F85" s="46">
        <f>$F$48+269.9</f>
        <v>460.29999999999995</v>
      </c>
      <c r="G85" s="9"/>
      <c r="H85" s="7"/>
      <c r="I85" s="72"/>
      <c r="J85" s="72"/>
      <c r="K85" s="1"/>
    </row>
    <row r="86" spans="1:13" ht="22.5" x14ac:dyDescent="0.15">
      <c r="A86" s="37">
        <f t="shared" si="2"/>
        <v>82</v>
      </c>
      <c r="B86" s="52" t="s">
        <v>40</v>
      </c>
      <c r="C86" s="52" t="s">
        <v>6</v>
      </c>
      <c r="D86" s="52" t="s">
        <v>204</v>
      </c>
      <c r="E86" s="44">
        <f t="shared" si="1"/>
        <v>0.10000000000002274</v>
      </c>
      <c r="F86" s="46">
        <f>$F$48+270</f>
        <v>460.4</v>
      </c>
      <c r="G86" s="9"/>
      <c r="H86" s="7" t="s">
        <v>207</v>
      </c>
      <c r="I86" s="72"/>
      <c r="J86" s="72"/>
      <c r="K86" s="1"/>
    </row>
    <row r="87" spans="1:13" x14ac:dyDescent="0.15">
      <c r="A87" s="37">
        <f t="shared" si="2"/>
        <v>83</v>
      </c>
      <c r="B87" s="52" t="s">
        <v>25</v>
      </c>
      <c r="C87" s="52" t="s">
        <v>8</v>
      </c>
      <c r="D87" s="52" t="s">
        <v>205</v>
      </c>
      <c r="E87" s="44">
        <f t="shared" si="1"/>
        <v>7.3000000000000682</v>
      </c>
      <c r="F87" s="46">
        <f>$F$48+277.3</f>
        <v>467.70000000000005</v>
      </c>
      <c r="G87" s="9"/>
      <c r="H87" s="7"/>
      <c r="I87" s="72"/>
      <c r="J87" s="72"/>
      <c r="K87" s="1"/>
      <c r="M87" s="61"/>
    </row>
    <row r="88" spans="1:13" x14ac:dyDescent="0.15">
      <c r="A88" s="37">
        <f t="shared" si="2"/>
        <v>84</v>
      </c>
      <c r="B88" s="52" t="s">
        <v>18</v>
      </c>
      <c r="C88" s="52" t="s">
        <v>6</v>
      </c>
      <c r="D88" s="52" t="s">
        <v>206</v>
      </c>
      <c r="E88" s="44">
        <f t="shared" si="1"/>
        <v>7.3999999999999773</v>
      </c>
      <c r="F88" s="46">
        <f>$F$48+284.7</f>
        <v>475.1</v>
      </c>
      <c r="G88" s="9"/>
      <c r="H88" s="7"/>
      <c r="I88" s="72"/>
      <c r="J88" s="72"/>
      <c r="K88" s="1"/>
      <c r="M88" s="61"/>
    </row>
    <row r="89" spans="1:13" x14ac:dyDescent="0.15">
      <c r="A89" s="37">
        <f t="shared" si="2"/>
        <v>85</v>
      </c>
      <c r="B89" s="52" t="s">
        <v>47</v>
      </c>
      <c r="C89" s="52" t="s">
        <v>6</v>
      </c>
      <c r="D89" s="52" t="s">
        <v>206</v>
      </c>
      <c r="E89" s="44">
        <f t="shared" si="1"/>
        <v>2.5</v>
      </c>
      <c r="F89" s="46">
        <f>$F$48+287.2</f>
        <v>477.6</v>
      </c>
      <c r="G89" s="9"/>
      <c r="H89" s="7"/>
      <c r="I89" s="72"/>
      <c r="J89" s="72"/>
      <c r="K89" s="1"/>
      <c r="M89" s="61"/>
    </row>
    <row r="90" spans="1:13" x14ac:dyDescent="0.15">
      <c r="A90" s="37">
        <f t="shared" si="2"/>
        <v>86</v>
      </c>
      <c r="B90" s="52" t="s">
        <v>126</v>
      </c>
      <c r="C90" s="52" t="s">
        <v>8</v>
      </c>
      <c r="D90" s="52" t="s">
        <v>206</v>
      </c>
      <c r="E90" s="44">
        <f t="shared" si="1"/>
        <v>2.1000000000000227</v>
      </c>
      <c r="F90" s="46">
        <f>$F$48+289.3</f>
        <v>479.70000000000005</v>
      </c>
      <c r="G90" s="9"/>
      <c r="H90" s="7" t="s">
        <v>209</v>
      </c>
      <c r="I90" s="72"/>
      <c r="J90" s="72"/>
      <c r="K90" s="1"/>
      <c r="M90" s="61"/>
    </row>
    <row r="91" spans="1:13" x14ac:dyDescent="0.15">
      <c r="A91" s="37">
        <f t="shared" si="2"/>
        <v>87</v>
      </c>
      <c r="B91" s="52" t="s">
        <v>47</v>
      </c>
      <c r="C91" s="52" t="s">
        <v>6</v>
      </c>
      <c r="D91" s="52" t="s">
        <v>206</v>
      </c>
      <c r="E91" s="44">
        <f t="shared" si="1"/>
        <v>9.9999999999909051E-2</v>
      </c>
      <c r="F91" s="46">
        <f>$F$48+289.4</f>
        <v>479.79999999999995</v>
      </c>
      <c r="G91" s="9"/>
      <c r="H91" s="7" t="s">
        <v>215</v>
      </c>
      <c r="I91" s="72"/>
      <c r="J91" s="72"/>
      <c r="K91" s="1"/>
      <c r="M91" s="61"/>
    </row>
    <row r="92" spans="1:13" x14ac:dyDescent="0.15">
      <c r="A92" s="62">
        <f t="shared" si="2"/>
        <v>88</v>
      </c>
      <c r="B92" s="55" t="s">
        <v>214</v>
      </c>
      <c r="C92" s="55" t="s">
        <v>9</v>
      </c>
      <c r="D92" s="55" t="s">
        <v>206</v>
      </c>
      <c r="E92" s="50">
        <f t="shared" si="1"/>
        <v>2.4000000000000909</v>
      </c>
      <c r="F92" s="51">
        <f>$F$48+291.8</f>
        <v>482.20000000000005</v>
      </c>
      <c r="G92" s="27"/>
      <c r="H92" s="30" t="s">
        <v>190</v>
      </c>
      <c r="I92" s="73" t="s">
        <v>262</v>
      </c>
      <c r="J92" s="73" t="s">
        <v>263</v>
      </c>
      <c r="K92" s="1"/>
      <c r="M92" s="61"/>
    </row>
    <row r="93" spans="1:13" x14ac:dyDescent="0.15">
      <c r="A93" s="37">
        <f t="shared" si="2"/>
        <v>89</v>
      </c>
      <c r="B93" s="52" t="s">
        <v>127</v>
      </c>
      <c r="C93" s="52" t="s">
        <v>8</v>
      </c>
      <c r="D93" s="52" t="s">
        <v>128</v>
      </c>
      <c r="E93" s="44">
        <f t="shared" ref="E93:E134" si="4">F93-F92</f>
        <v>1.1000000000000227</v>
      </c>
      <c r="F93" s="46">
        <f>$F$92+1.1</f>
        <v>483.30000000000007</v>
      </c>
      <c r="G93" s="9"/>
      <c r="H93" s="7"/>
      <c r="I93" s="72"/>
      <c r="J93" s="72"/>
      <c r="K93" s="1"/>
      <c r="M93" s="61"/>
    </row>
    <row r="94" spans="1:13" x14ac:dyDescent="0.15">
      <c r="A94" s="37">
        <f t="shared" si="2"/>
        <v>90</v>
      </c>
      <c r="B94" s="52" t="s">
        <v>129</v>
      </c>
      <c r="C94" s="52" t="s">
        <v>15</v>
      </c>
      <c r="D94" s="52" t="s">
        <v>10</v>
      </c>
      <c r="E94" s="44">
        <f t="shared" si="4"/>
        <v>1.7999999999999545</v>
      </c>
      <c r="F94" s="46">
        <f>$F$92+2.9</f>
        <v>485.1</v>
      </c>
      <c r="G94" s="9"/>
      <c r="H94" s="26"/>
      <c r="I94" s="72"/>
      <c r="J94" s="72"/>
      <c r="K94" s="1"/>
      <c r="M94" s="61"/>
    </row>
    <row r="95" spans="1:13" x14ac:dyDescent="0.15">
      <c r="A95" s="37">
        <f t="shared" si="2"/>
        <v>91</v>
      </c>
      <c r="B95" s="52" t="s">
        <v>116</v>
      </c>
      <c r="C95" s="52" t="s">
        <v>6</v>
      </c>
      <c r="D95" s="52" t="s">
        <v>235</v>
      </c>
      <c r="E95" s="44">
        <f t="shared" si="4"/>
        <v>0.10000000000002274</v>
      </c>
      <c r="F95" s="46">
        <f>$F$92+3</f>
        <v>485.20000000000005</v>
      </c>
      <c r="G95" s="9"/>
      <c r="H95" s="7" t="s">
        <v>216</v>
      </c>
      <c r="I95" s="72"/>
      <c r="J95" s="72"/>
      <c r="K95" s="1"/>
      <c r="M95" s="61"/>
    </row>
    <row r="96" spans="1:13" x14ac:dyDescent="0.15">
      <c r="A96" s="37">
        <f t="shared" si="2"/>
        <v>92</v>
      </c>
      <c r="B96" s="52" t="s">
        <v>130</v>
      </c>
      <c r="C96" s="52" t="s">
        <v>67</v>
      </c>
      <c r="D96" s="52" t="s">
        <v>217</v>
      </c>
      <c r="E96" s="44">
        <f t="shared" si="4"/>
        <v>6.1000000000000227</v>
      </c>
      <c r="F96" s="46">
        <f>$F$92+9.1</f>
        <v>491.30000000000007</v>
      </c>
      <c r="G96" s="9"/>
      <c r="H96" s="7"/>
      <c r="I96" s="72"/>
      <c r="J96" s="72"/>
      <c r="K96" s="1"/>
      <c r="M96" s="61"/>
    </row>
    <row r="97" spans="1:13" x14ac:dyDescent="0.15">
      <c r="A97" s="37">
        <f t="shared" si="2"/>
        <v>93</v>
      </c>
      <c r="B97" s="52" t="s">
        <v>130</v>
      </c>
      <c r="C97" s="52" t="s">
        <v>8</v>
      </c>
      <c r="D97" s="52" t="s">
        <v>236</v>
      </c>
      <c r="E97" s="44">
        <f t="shared" si="4"/>
        <v>0.39999999999997726</v>
      </c>
      <c r="F97" s="46">
        <f>$F$92+9.5</f>
        <v>491.70000000000005</v>
      </c>
      <c r="G97" s="9"/>
      <c r="H97" s="7"/>
      <c r="I97" s="72"/>
      <c r="J97" s="72"/>
      <c r="K97" s="1"/>
      <c r="M97" s="61"/>
    </row>
    <row r="98" spans="1:13" x14ac:dyDescent="0.15">
      <c r="A98" s="37">
        <f t="shared" si="2"/>
        <v>94</v>
      </c>
      <c r="B98" s="52" t="s">
        <v>130</v>
      </c>
      <c r="C98" s="52" t="s">
        <v>6</v>
      </c>
      <c r="D98" s="52" t="s">
        <v>217</v>
      </c>
      <c r="E98" s="44">
        <f t="shared" si="4"/>
        <v>0.19999999999998863</v>
      </c>
      <c r="F98" s="46">
        <f>$F$92+9.7</f>
        <v>491.90000000000003</v>
      </c>
      <c r="G98" s="9"/>
      <c r="H98" s="7" t="s">
        <v>131</v>
      </c>
      <c r="I98" s="72"/>
      <c r="J98" s="72"/>
      <c r="K98" s="1"/>
      <c r="M98" s="61"/>
    </row>
    <row r="99" spans="1:13" x14ac:dyDescent="0.15">
      <c r="A99" s="37">
        <f t="shared" si="2"/>
        <v>95</v>
      </c>
      <c r="B99" s="52" t="s">
        <v>116</v>
      </c>
      <c r="C99" s="52" t="s">
        <v>6</v>
      </c>
      <c r="D99" s="52" t="s">
        <v>217</v>
      </c>
      <c r="E99" s="44">
        <f t="shared" si="4"/>
        <v>0.90000000000003411</v>
      </c>
      <c r="F99" s="46">
        <f>$F$92+10.6</f>
        <v>492.80000000000007</v>
      </c>
      <c r="G99" s="9"/>
      <c r="H99" s="7"/>
      <c r="I99" s="72"/>
      <c r="J99" s="72"/>
      <c r="K99" s="1"/>
      <c r="M99" s="61"/>
    </row>
    <row r="100" spans="1:13" x14ac:dyDescent="0.15">
      <c r="A100" s="37">
        <f t="shared" si="2"/>
        <v>96</v>
      </c>
      <c r="B100" s="52" t="s">
        <v>132</v>
      </c>
      <c r="C100" s="52" t="s">
        <v>6</v>
      </c>
      <c r="D100" s="52" t="s">
        <v>218</v>
      </c>
      <c r="E100" s="44">
        <f t="shared" si="4"/>
        <v>0.29999999999995453</v>
      </c>
      <c r="F100" s="46">
        <f>$F$92+10.9</f>
        <v>493.1</v>
      </c>
      <c r="G100" s="9"/>
      <c r="H100" s="7"/>
      <c r="I100" s="72"/>
      <c r="J100" s="72"/>
      <c r="K100" s="1"/>
      <c r="M100" s="61"/>
    </row>
    <row r="101" spans="1:13" x14ac:dyDescent="0.15">
      <c r="A101" s="37">
        <f t="shared" si="2"/>
        <v>97</v>
      </c>
      <c r="B101" s="52" t="s">
        <v>102</v>
      </c>
      <c r="C101" s="52" t="s">
        <v>15</v>
      </c>
      <c r="D101" s="52" t="s">
        <v>237</v>
      </c>
      <c r="E101" s="44">
        <f t="shared" si="4"/>
        <v>0.10000000000002274</v>
      </c>
      <c r="F101" s="46">
        <f>$F$92+11</f>
        <v>493.20000000000005</v>
      </c>
      <c r="G101" s="9"/>
      <c r="H101" s="7"/>
      <c r="I101" s="72"/>
      <c r="J101" s="72"/>
      <c r="K101" s="1"/>
      <c r="M101" s="61"/>
    </row>
    <row r="102" spans="1:13" x14ac:dyDescent="0.15">
      <c r="A102" s="37">
        <f t="shared" si="2"/>
        <v>98</v>
      </c>
      <c r="B102" s="52" t="s">
        <v>71</v>
      </c>
      <c r="C102" s="52" t="s">
        <v>15</v>
      </c>
      <c r="D102" s="52" t="s">
        <v>219</v>
      </c>
      <c r="E102" s="44">
        <f t="shared" si="4"/>
        <v>4.3000000000000114</v>
      </c>
      <c r="F102" s="46">
        <f>$F$92+15.3</f>
        <v>497.50000000000006</v>
      </c>
      <c r="G102" s="9"/>
      <c r="H102" s="7"/>
      <c r="I102" s="72"/>
      <c r="J102" s="72"/>
      <c r="K102" s="1"/>
      <c r="M102" s="61"/>
    </row>
    <row r="103" spans="1:13" x14ac:dyDescent="0.15">
      <c r="A103" s="37">
        <f t="shared" si="2"/>
        <v>99</v>
      </c>
      <c r="B103" s="52" t="s">
        <v>18</v>
      </c>
      <c r="C103" s="52" t="s">
        <v>8</v>
      </c>
      <c r="D103" s="52" t="s">
        <v>219</v>
      </c>
      <c r="E103" s="44">
        <f t="shared" si="4"/>
        <v>0.89999999999997726</v>
      </c>
      <c r="F103" s="46">
        <f>$F$92+16.2</f>
        <v>498.40000000000003</v>
      </c>
      <c r="G103" s="9"/>
      <c r="H103" s="7"/>
      <c r="I103" s="72"/>
      <c r="J103" s="72"/>
      <c r="K103" s="1"/>
      <c r="M103" s="61"/>
    </row>
    <row r="104" spans="1:13" x14ac:dyDescent="0.15">
      <c r="A104" s="37">
        <f t="shared" si="2"/>
        <v>100</v>
      </c>
      <c r="B104" s="52" t="s">
        <v>18</v>
      </c>
      <c r="C104" s="52" t="s">
        <v>15</v>
      </c>
      <c r="D104" s="52" t="s">
        <v>133</v>
      </c>
      <c r="E104" s="44">
        <f t="shared" si="4"/>
        <v>3.1000000000000227</v>
      </c>
      <c r="F104" s="46">
        <f>$F$92+19.3</f>
        <v>501.50000000000006</v>
      </c>
      <c r="G104" s="9"/>
      <c r="H104" s="7" t="s">
        <v>134</v>
      </c>
      <c r="I104" s="72"/>
      <c r="J104" s="72"/>
      <c r="K104" s="1"/>
      <c r="M104" s="61"/>
    </row>
    <row r="105" spans="1:13" x14ac:dyDescent="0.15">
      <c r="A105" s="37">
        <f t="shared" si="2"/>
        <v>101</v>
      </c>
      <c r="B105" s="52" t="s">
        <v>135</v>
      </c>
      <c r="C105" s="52" t="s">
        <v>6</v>
      </c>
      <c r="D105" s="52" t="s">
        <v>136</v>
      </c>
      <c r="E105" s="44">
        <f t="shared" si="4"/>
        <v>9.8000000000000114</v>
      </c>
      <c r="F105" s="46">
        <f>$F$92+29.1</f>
        <v>511.30000000000007</v>
      </c>
      <c r="G105" s="9"/>
      <c r="H105" s="7"/>
      <c r="I105" s="72"/>
      <c r="J105" s="72"/>
      <c r="K105" s="1"/>
      <c r="M105" s="61"/>
    </row>
    <row r="106" spans="1:13" x14ac:dyDescent="0.15">
      <c r="A106" s="37">
        <f t="shared" si="2"/>
        <v>102</v>
      </c>
      <c r="B106" s="52" t="s">
        <v>137</v>
      </c>
      <c r="C106" s="52" t="s">
        <v>8</v>
      </c>
      <c r="D106" s="52" t="s">
        <v>73</v>
      </c>
      <c r="E106" s="44">
        <f t="shared" si="4"/>
        <v>1.1999999999999318</v>
      </c>
      <c r="F106" s="46">
        <f>$F$92+30.3</f>
        <v>512.5</v>
      </c>
      <c r="G106" s="9"/>
      <c r="H106" s="7"/>
      <c r="I106" s="72"/>
      <c r="J106" s="72"/>
      <c r="K106" s="1"/>
      <c r="M106" s="61"/>
    </row>
    <row r="107" spans="1:13" x14ac:dyDescent="0.15">
      <c r="A107" s="37">
        <f t="shared" si="2"/>
        <v>103</v>
      </c>
      <c r="B107" s="52" t="s">
        <v>108</v>
      </c>
      <c r="C107" s="52" t="s">
        <v>6</v>
      </c>
      <c r="D107" s="52" t="s">
        <v>73</v>
      </c>
      <c r="E107" s="44">
        <f t="shared" si="4"/>
        <v>0.60000000000002274</v>
      </c>
      <c r="F107" s="46">
        <f>$F$92+30.9</f>
        <v>513.1</v>
      </c>
      <c r="G107" s="9"/>
      <c r="H107" s="7"/>
      <c r="I107" s="72"/>
      <c r="J107" s="72"/>
      <c r="K107" s="1"/>
      <c r="M107" s="61"/>
    </row>
    <row r="108" spans="1:13" x14ac:dyDescent="0.15">
      <c r="A108" s="37">
        <f t="shared" si="2"/>
        <v>104</v>
      </c>
      <c r="B108" s="52" t="s">
        <v>71</v>
      </c>
      <c r="C108" s="52" t="s">
        <v>6</v>
      </c>
      <c r="D108" s="52" t="s">
        <v>138</v>
      </c>
      <c r="E108" s="44">
        <f t="shared" si="4"/>
        <v>14.5</v>
      </c>
      <c r="F108" s="46">
        <f>$F$92+45.4</f>
        <v>527.6</v>
      </c>
      <c r="G108" s="9"/>
      <c r="H108" s="7" t="s">
        <v>241</v>
      </c>
      <c r="I108" s="72"/>
      <c r="J108" s="72"/>
      <c r="K108" s="1"/>
      <c r="M108" s="61"/>
    </row>
    <row r="109" spans="1:13" x14ac:dyDescent="0.15">
      <c r="A109" s="37">
        <f t="shared" si="2"/>
        <v>105</v>
      </c>
      <c r="B109" s="52" t="s">
        <v>40</v>
      </c>
      <c r="C109" s="52" t="s">
        <v>6</v>
      </c>
      <c r="D109" s="52" t="s">
        <v>139</v>
      </c>
      <c r="E109" s="44">
        <f t="shared" si="4"/>
        <v>3</v>
      </c>
      <c r="F109" s="46">
        <f>$F$92+48.4</f>
        <v>530.6</v>
      </c>
      <c r="G109" s="9"/>
      <c r="H109" s="7" t="s">
        <v>242</v>
      </c>
      <c r="I109" s="72"/>
      <c r="J109" s="72"/>
      <c r="K109" s="1"/>
      <c r="M109" s="61"/>
    </row>
    <row r="110" spans="1:13" ht="30" x14ac:dyDescent="0.15">
      <c r="A110" s="62">
        <f t="shared" si="2"/>
        <v>106</v>
      </c>
      <c r="B110" s="57" t="s">
        <v>220</v>
      </c>
      <c r="C110" s="55" t="s">
        <v>9</v>
      </c>
      <c r="D110" s="55" t="s">
        <v>139</v>
      </c>
      <c r="E110" s="50">
        <f t="shared" si="4"/>
        <v>3.8000000000000682</v>
      </c>
      <c r="F110" s="51">
        <f>$F$92+52.2</f>
        <v>534.40000000000009</v>
      </c>
      <c r="G110" s="27"/>
      <c r="H110" s="30" t="s">
        <v>240</v>
      </c>
      <c r="I110" s="73"/>
      <c r="J110" s="73"/>
      <c r="K110" s="1"/>
      <c r="M110" s="61"/>
    </row>
    <row r="111" spans="1:13" x14ac:dyDescent="0.15">
      <c r="A111" s="37">
        <f t="shared" si="2"/>
        <v>107</v>
      </c>
      <c r="B111" s="52" t="s">
        <v>102</v>
      </c>
      <c r="C111" s="52" t="s">
        <v>15</v>
      </c>
      <c r="D111" s="52" t="s">
        <v>221</v>
      </c>
      <c r="E111" s="44">
        <f t="shared" si="4"/>
        <v>1.2999999999999545</v>
      </c>
      <c r="F111" s="46">
        <f>$F$92+53.5</f>
        <v>535.70000000000005</v>
      </c>
      <c r="G111" s="9"/>
      <c r="H111" s="7"/>
      <c r="I111" s="72"/>
      <c r="J111" s="72"/>
      <c r="K111" s="1"/>
      <c r="M111" s="61"/>
    </row>
    <row r="112" spans="1:13" x14ac:dyDescent="0.15">
      <c r="A112" s="37">
        <f t="shared" si="2"/>
        <v>108</v>
      </c>
      <c r="B112" s="52" t="s">
        <v>18</v>
      </c>
      <c r="C112" s="52" t="s">
        <v>223</v>
      </c>
      <c r="D112" s="52" t="s">
        <v>222</v>
      </c>
      <c r="E112" s="44">
        <f t="shared" ref="E112:E113" si="5">F112-F111</f>
        <v>1.7999999999999545</v>
      </c>
      <c r="F112" s="46">
        <f>$F$92+55.3</f>
        <v>537.5</v>
      </c>
      <c r="G112" s="9"/>
      <c r="H112" s="7" t="s">
        <v>243</v>
      </c>
      <c r="I112" s="72"/>
      <c r="J112" s="72"/>
      <c r="K112" s="1"/>
      <c r="M112" s="61"/>
    </row>
    <row r="113" spans="1:13" x14ac:dyDescent="0.15">
      <c r="A113" s="37">
        <f t="shared" si="2"/>
        <v>109</v>
      </c>
      <c r="B113" s="52" t="s">
        <v>224</v>
      </c>
      <c r="C113" s="52" t="s">
        <v>8</v>
      </c>
      <c r="D113" s="52" t="s">
        <v>140</v>
      </c>
      <c r="E113" s="44">
        <f t="shared" si="5"/>
        <v>8</v>
      </c>
      <c r="F113" s="46">
        <f>$F$92+63.3</f>
        <v>545.5</v>
      </c>
      <c r="G113" s="9"/>
      <c r="H113" s="7"/>
      <c r="I113" s="72"/>
      <c r="J113" s="72"/>
      <c r="K113" s="1"/>
      <c r="M113" s="61"/>
    </row>
    <row r="114" spans="1:13" x14ac:dyDescent="0.15">
      <c r="A114" s="37">
        <f t="shared" si="2"/>
        <v>110</v>
      </c>
      <c r="B114" s="52" t="s">
        <v>40</v>
      </c>
      <c r="C114" s="52" t="s">
        <v>6</v>
      </c>
      <c r="D114" s="52" t="s">
        <v>141</v>
      </c>
      <c r="E114" s="44">
        <f t="shared" si="4"/>
        <v>0.80000000000006821</v>
      </c>
      <c r="F114" s="46">
        <f>$F$92+64.1</f>
        <v>546.30000000000007</v>
      </c>
      <c r="G114" s="9"/>
      <c r="H114" s="7" t="s">
        <v>244</v>
      </c>
      <c r="I114" s="72"/>
      <c r="J114" s="72"/>
      <c r="K114" s="1"/>
      <c r="M114" s="61"/>
    </row>
    <row r="115" spans="1:13" x14ac:dyDescent="0.15">
      <c r="A115" s="37">
        <f t="shared" si="2"/>
        <v>111</v>
      </c>
      <c r="B115" s="52" t="s">
        <v>18</v>
      </c>
      <c r="C115" s="52" t="s">
        <v>8</v>
      </c>
      <c r="D115" s="52" t="s">
        <v>225</v>
      </c>
      <c r="E115" s="44">
        <f>F115-F113</f>
        <v>9.5</v>
      </c>
      <c r="F115" s="46">
        <f>$F$92+72.8</f>
        <v>555</v>
      </c>
      <c r="G115" s="9"/>
      <c r="H115" s="7"/>
      <c r="I115" s="72"/>
      <c r="J115" s="72"/>
      <c r="K115" s="1"/>
      <c r="M115" s="61"/>
    </row>
    <row r="116" spans="1:13" x14ac:dyDescent="0.15">
      <c r="A116" s="37">
        <f t="shared" si="2"/>
        <v>112</v>
      </c>
      <c r="B116" s="52" t="s">
        <v>142</v>
      </c>
      <c r="C116" s="52" t="s">
        <v>8</v>
      </c>
      <c r="D116" s="52" t="s">
        <v>141</v>
      </c>
      <c r="E116" s="44">
        <f t="shared" si="4"/>
        <v>0.5</v>
      </c>
      <c r="F116" s="46">
        <f>$F$92+73.3</f>
        <v>555.5</v>
      </c>
      <c r="G116" s="9"/>
      <c r="H116" s="7"/>
      <c r="I116" s="72"/>
      <c r="J116" s="72"/>
      <c r="K116" s="1"/>
      <c r="M116" s="61"/>
    </row>
    <row r="117" spans="1:13" ht="30" x14ac:dyDescent="0.15">
      <c r="A117" s="62">
        <f t="shared" si="2"/>
        <v>113</v>
      </c>
      <c r="B117" s="57" t="s">
        <v>239</v>
      </c>
      <c r="C117" s="55" t="s">
        <v>9</v>
      </c>
      <c r="D117" s="55" t="s">
        <v>143</v>
      </c>
      <c r="E117" s="50">
        <f t="shared" si="4"/>
        <v>0.80000000000006821</v>
      </c>
      <c r="F117" s="51">
        <f>$F$92+74.1</f>
        <v>556.30000000000007</v>
      </c>
      <c r="G117" s="27"/>
      <c r="H117" s="30" t="s">
        <v>226</v>
      </c>
      <c r="I117" s="73" t="s">
        <v>265</v>
      </c>
      <c r="J117" s="73" t="s">
        <v>266</v>
      </c>
      <c r="K117" s="1"/>
      <c r="M117" s="61"/>
    </row>
    <row r="118" spans="1:13" x14ac:dyDescent="0.15">
      <c r="A118" s="37">
        <f t="shared" si="2"/>
        <v>114</v>
      </c>
      <c r="B118" s="52" t="s">
        <v>144</v>
      </c>
      <c r="C118" s="52" t="s">
        <v>8</v>
      </c>
      <c r="D118" s="52" t="s">
        <v>145</v>
      </c>
      <c r="E118" s="44">
        <f t="shared" si="4"/>
        <v>1.5</v>
      </c>
      <c r="F118" s="46">
        <f>$F$92+75.6</f>
        <v>557.80000000000007</v>
      </c>
      <c r="G118" s="9"/>
      <c r="H118" s="7" t="s">
        <v>245</v>
      </c>
      <c r="I118" s="72"/>
      <c r="J118" s="72"/>
      <c r="K118" s="1"/>
      <c r="M118" s="61"/>
    </row>
    <row r="119" spans="1:13" x14ac:dyDescent="0.15">
      <c r="A119" s="37">
        <f t="shared" si="2"/>
        <v>115</v>
      </c>
      <c r="B119" s="52" t="s">
        <v>85</v>
      </c>
      <c r="C119" s="52" t="s">
        <v>6</v>
      </c>
      <c r="D119" s="52" t="s">
        <v>146</v>
      </c>
      <c r="E119" s="44">
        <f t="shared" si="4"/>
        <v>3.6999999999999318</v>
      </c>
      <c r="F119" s="46">
        <f>$F$92+79.3</f>
        <v>561.5</v>
      </c>
      <c r="G119" s="9"/>
      <c r="H119" s="7"/>
      <c r="I119" s="72"/>
      <c r="J119" s="72"/>
      <c r="K119" s="1"/>
      <c r="M119" s="61"/>
    </row>
    <row r="120" spans="1:13" x14ac:dyDescent="0.15">
      <c r="A120" s="37">
        <f t="shared" si="2"/>
        <v>116</v>
      </c>
      <c r="B120" s="52" t="s">
        <v>147</v>
      </c>
      <c r="C120" s="52" t="s">
        <v>8</v>
      </c>
      <c r="D120" s="52" t="s">
        <v>146</v>
      </c>
      <c r="E120" s="44">
        <f t="shared" si="4"/>
        <v>2.8000000000000682</v>
      </c>
      <c r="F120" s="46">
        <f>$F$92+82.1</f>
        <v>564.30000000000007</v>
      </c>
      <c r="G120" s="9"/>
      <c r="H120" s="7"/>
      <c r="I120" s="72"/>
      <c r="J120" s="72"/>
      <c r="K120" s="1"/>
      <c r="M120" s="61"/>
    </row>
    <row r="121" spans="1:13" x14ac:dyDescent="0.15">
      <c r="A121" s="37">
        <f t="shared" si="2"/>
        <v>117</v>
      </c>
      <c r="B121" s="52" t="s">
        <v>227</v>
      </c>
      <c r="C121" s="52" t="s">
        <v>8</v>
      </c>
      <c r="D121" s="52" t="s">
        <v>10</v>
      </c>
      <c r="E121" s="44">
        <f t="shared" si="4"/>
        <v>6.3999999999999773</v>
      </c>
      <c r="F121" s="46">
        <f>$F$92+88.5</f>
        <v>570.70000000000005</v>
      </c>
      <c r="G121" s="9"/>
      <c r="H121" s="7"/>
      <c r="I121" s="72"/>
      <c r="J121" s="72"/>
      <c r="K121" s="1"/>
      <c r="M121" s="61"/>
    </row>
    <row r="122" spans="1:13" x14ac:dyDescent="0.15">
      <c r="A122" s="37">
        <f t="shared" si="2"/>
        <v>118</v>
      </c>
      <c r="B122" s="52" t="s">
        <v>228</v>
      </c>
      <c r="C122" s="52" t="s">
        <v>8</v>
      </c>
      <c r="D122" s="52" t="s">
        <v>229</v>
      </c>
      <c r="E122" s="44">
        <f t="shared" si="4"/>
        <v>0.79999999999995453</v>
      </c>
      <c r="F122" s="46">
        <f>$F$92+89.3</f>
        <v>571.5</v>
      </c>
      <c r="G122" s="9"/>
      <c r="H122" s="7" t="s">
        <v>230</v>
      </c>
      <c r="I122" s="72"/>
      <c r="J122" s="72"/>
      <c r="K122" s="1"/>
      <c r="M122" s="61"/>
    </row>
    <row r="123" spans="1:13" x14ac:dyDescent="0.15">
      <c r="A123" s="37">
        <f t="shared" si="2"/>
        <v>119</v>
      </c>
      <c r="B123" s="52" t="s">
        <v>148</v>
      </c>
      <c r="C123" s="52" t="s">
        <v>6</v>
      </c>
      <c r="D123" s="52" t="s">
        <v>149</v>
      </c>
      <c r="E123" s="44">
        <f t="shared" si="4"/>
        <v>0.60000000000002274</v>
      </c>
      <c r="F123" s="46">
        <f>$F$92+89.9</f>
        <v>572.1</v>
      </c>
      <c r="G123" s="9"/>
      <c r="H123" s="7" t="s">
        <v>246</v>
      </c>
      <c r="I123" s="72"/>
      <c r="J123" s="72"/>
      <c r="K123" s="1"/>
      <c r="M123" s="61"/>
    </row>
    <row r="124" spans="1:13" ht="22.5" x14ac:dyDescent="0.15">
      <c r="A124" s="37">
        <f t="shared" si="2"/>
        <v>120</v>
      </c>
      <c r="B124" s="52" t="s">
        <v>150</v>
      </c>
      <c r="C124" s="52" t="s">
        <v>8</v>
      </c>
      <c r="D124" s="52" t="s">
        <v>54</v>
      </c>
      <c r="E124" s="44">
        <f t="shared" si="4"/>
        <v>5.2000000000000455</v>
      </c>
      <c r="F124" s="46">
        <f>$F$92+95.1</f>
        <v>577.30000000000007</v>
      </c>
      <c r="G124" s="9"/>
      <c r="H124" s="7" t="s">
        <v>231</v>
      </c>
      <c r="I124" s="72"/>
      <c r="J124" s="72"/>
      <c r="K124" s="1"/>
      <c r="M124" s="61"/>
    </row>
    <row r="125" spans="1:13" x14ac:dyDescent="0.15">
      <c r="A125" s="37">
        <f t="shared" si="2"/>
        <v>121</v>
      </c>
      <c r="B125" s="52" t="s">
        <v>47</v>
      </c>
      <c r="C125" s="52" t="s">
        <v>6</v>
      </c>
      <c r="D125" s="52" t="s">
        <v>52</v>
      </c>
      <c r="E125" s="44">
        <f t="shared" si="4"/>
        <v>5.1999999999999318</v>
      </c>
      <c r="F125" s="46">
        <f>$F$92+100.3</f>
        <v>582.5</v>
      </c>
      <c r="G125" s="9"/>
      <c r="H125" s="7"/>
      <c r="I125" s="72"/>
      <c r="J125" s="72"/>
      <c r="K125" s="1"/>
      <c r="M125" s="61"/>
    </row>
    <row r="126" spans="1:13" x14ac:dyDescent="0.15">
      <c r="A126" s="37">
        <f t="shared" si="2"/>
        <v>122</v>
      </c>
      <c r="B126" s="52" t="s">
        <v>53</v>
      </c>
      <c r="C126" s="52" t="s">
        <v>15</v>
      </c>
      <c r="D126" s="52" t="s">
        <v>52</v>
      </c>
      <c r="E126" s="44">
        <f t="shared" si="4"/>
        <v>0.40000000000009095</v>
      </c>
      <c r="F126" s="46">
        <f>$F$92+100.7</f>
        <v>582.90000000000009</v>
      </c>
      <c r="G126" s="9"/>
      <c r="H126" s="10" t="s">
        <v>247</v>
      </c>
      <c r="I126" s="72"/>
      <c r="J126" s="72"/>
      <c r="K126" s="1"/>
      <c r="M126" s="61"/>
    </row>
    <row r="127" spans="1:13" ht="33.75" x14ac:dyDescent="0.15">
      <c r="A127" s="37">
        <f t="shared" si="2"/>
        <v>123</v>
      </c>
      <c r="B127" s="52" t="s">
        <v>5</v>
      </c>
      <c r="C127" s="52" t="s">
        <v>60</v>
      </c>
      <c r="D127" s="52" t="s">
        <v>54</v>
      </c>
      <c r="E127" s="44">
        <f t="shared" si="4"/>
        <v>1</v>
      </c>
      <c r="F127" s="46">
        <f>$F$92+101.7</f>
        <v>583.90000000000009</v>
      </c>
      <c r="G127" s="9"/>
      <c r="H127" s="7" t="s">
        <v>61</v>
      </c>
      <c r="I127" s="72"/>
      <c r="J127" s="72"/>
      <c r="K127" s="1"/>
      <c r="M127" s="61"/>
    </row>
    <row r="128" spans="1:13" x14ac:dyDescent="0.15">
      <c r="A128" s="37">
        <f t="shared" si="2"/>
        <v>124</v>
      </c>
      <c r="B128" s="52" t="s">
        <v>49</v>
      </c>
      <c r="C128" s="52" t="s">
        <v>15</v>
      </c>
      <c r="D128" s="52" t="s">
        <v>48</v>
      </c>
      <c r="E128" s="44">
        <f t="shared" si="4"/>
        <v>6.5</v>
      </c>
      <c r="F128" s="46">
        <f>$F$92+108.2</f>
        <v>590.40000000000009</v>
      </c>
      <c r="G128" s="9"/>
      <c r="H128" s="10" t="s">
        <v>50</v>
      </c>
      <c r="I128" s="72"/>
      <c r="J128" s="72"/>
      <c r="K128" s="1"/>
      <c r="M128" s="61"/>
    </row>
    <row r="129" spans="1:15" x14ac:dyDescent="0.15">
      <c r="A129" s="37">
        <f t="shared" si="2"/>
        <v>125</v>
      </c>
      <c r="B129" s="52" t="s">
        <v>55</v>
      </c>
      <c r="C129" s="52" t="s">
        <v>6</v>
      </c>
      <c r="D129" s="52" t="s">
        <v>10</v>
      </c>
      <c r="E129" s="44">
        <f t="shared" si="4"/>
        <v>9.8999999999999773</v>
      </c>
      <c r="F129" s="46">
        <f>$F$92+118.1</f>
        <v>600.30000000000007</v>
      </c>
      <c r="G129" s="9"/>
      <c r="H129" s="10" t="s">
        <v>57</v>
      </c>
      <c r="I129" s="72"/>
      <c r="J129" s="72"/>
      <c r="K129" s="1"/>
      <c r="M129" s="61"/>
    </row>
    <row r="130" spans="1:15" x14ac:dyDescent="0.15">
      <c r="A130" s="37">
        <f t="shared" si="2"/>
        <v>126</v>
      </c>
      <c r="B130" s="52" t="s">
        <v>56</v>
      </c>
      <c r="C130" s="52" t="s">
        <v>15</v>
      </c>
      <c r="D130" s="52" t="s">
        <v>10</v>
      </c>
      <c r="E130" s="44">
        <f t="shared" si="4"/>
        <v>0.79999999999995453</v>
      </c>
      <c r="F130" s="46">
        <f>$F$92+118.9</f>
        <v>601.1</v>
      </c>
      <c r="G130" s="9"/>
      <c r="H130" s="10" t="s">
        <v>58</v>
      </c>
      <c r="I130" s="72"/>
      <c r="J130" s="72"/>
      <c r="K130" s="1"/>
      <c r="M130" s="61"/>
    </row>
    <row r="131" spans="1:15" x14ac:dyDescent="0.15">
      <c r="A131" s="37">
        <f t="shared" si="2"/>
        <v>127</v>
      </c>
      <c r="B131" s="52" t="s">
        <v>39</v>
      </c>
      <c r="C131" s="52" t="s">
        <v>6</v>
      </c>
      <c r="D131" s="56" t="s">
        <v>10</v>
      </c>
      <c r="E131" s="44">
        <f t="shared" si="4"/>
        <v>1.6000000000000227</v>
      </c>
      <c r="F131" s="46">
        <f>$F$92+120.5</f>
        <v>602.70000000000005</v>
      </c>
      <c r="G131" s="9"/>
      <c r="H131" s="10"/>
      <c r="I131" s="72"/>
      <c r="J131" s="72"/>
      <c r="K131" s="1"/>
      <c r="M131" s="61"/>
    </row>
    <row r="132" spans="1:15" x14ac:dyDescent="0.15">
      <c r="A132" s="37">
        <f t="shared" si="2"/>
        <v>128</v>
      </c>
      <c r="B132" s="52" t="s">
        <v>40</v>
      </c>
      <c r="C132" s="52" t="s">
        <v>6</v>
      </c>
      <c r="D132" s="56" t="s">
        <v>41</v>
      </c>
      <c r="E132" s="44">
        <f t="shared" si="4"/>
        <v>0.10000000000002274</v>
      </c>
      <c r="F132" s="46">
        <f>$F$92+120.6</f>
        <v>602.80000000000007</v>
      </c>
      <c r="G132" s="9"/>
      <c r="H132" s="10" t="s">
        <v>42</v>
      </c>
      <c r="I132" s="72"/>
      <c r="J132" s="72"/>
      <c r="K132" s="1"/>
      <c r="M132" s="61"/>
    </row>
    <row r="133" spans="1:15" x14ac:dyDescent="0.15">
      <c r="A133" s="37">
        <f t="shared" ref="A133:A134" si="6">A132+1</f>
        <v>129</v>
      </c>
      <c r="B133" s="52" t="s">
        <v>18</v>
      </c>
      <c r="C133" s="52" t="s">
        <v>15</v>
      </c>
      <c r="D133" s="56" t="s">
        <v>41</v>
      </c>
      <c r="E133" s="44">
        <f t="shared" si="4"/>
        <v>0.10000000000002274</v>
      </c>
      <c r="F133" s="46">
        <f>$F$92+120.7</f>
        <v>602.90000000000009</v>
      </c>
      <c r="G133" s="9"/>
      <c r="H133" s="10" t="s">
        <v>59</v>
      </c>
      <c r="I133" s="72"/>
      <c r="J133" s="72"/>
      <c r="K133" s="1"/>
      <c r="M133" s="61"/>
    </row>
    <row r="134" spans="1:15" ht="30.75" thickBot="1" x14ac:dyDescent="0.2">
      <c r="A134" s="68">
        <f t="shared" si="6"/>
        <v>130</v>
      </c>
      <c r="B134" s="58" t="s">
        <v>151</v>
      </c>
      <c r="C134" s="59" t="s">
        <v>43</v>
      </c>
      <c r="D134" s="59"/>
      <c r="E134" s="60">
        <f t="shared" si="4"/>
        <v>0.39999999999997726</v>
      </c>
      <c r="F134" s="63">
        <f>$F$92+121.1</f>
        <v>603.30000000000007</v>
      </c>
      <c r="G134" s="33"/>
      <c r="H134" s="34" t="s">
        <v>46</v>
      </c>
      <c r="I134" s="74" t="s">
        <v>264</v>
      </c>
      <c r="J134" s="74" t="s">
        <v>267</v>
      </c>
      <c r="K134" s="1"/>
      <c r="M134" s="61"/>
    </row>
    <row r="135" spans="1:15" s="16" customFormat="1" x14ac:dyDescent="0.15">
      <c r="A135" s="36"/>
      <c r="B135" s="38"/>
      <c r="C135" s="38"/>
      <c r="D135" s="38"/>
      <c r="E135" s="39"/>
      <c r="F135" s="40"/>
      <c r="G135" s="8"/>
      <c r="H135" s="22"/>
      <c r="I135" s="23"/>
      <c r="K135" s="8"/>
      <c r="L135" s="8"/>
      <c r="M135" s="8"/>
      <c r="N135" s="8"/>
      <c r="O135" s="8"/>
    </row>
    <row r="136" spans="1:15" s="16" customFormat="1" x14ac:dyDescent="0.15">
      <c r="A136" s="36"/>
      <c r="B136" s="38"/>
      <c r="C136" s="38"/>
      <c r="D136" s="38"/>
      <c r="E136" s="39"/>
      <c r="F136" s="40"/>
      <c r="G136" s="8"/>
      <c r="H136" s="22"/>
      <c r="I136" s="23"/>
      <c r="K136" s="8"/>
      <c r="L136" s="8"/>
      <c r="M136" s="8"/>
      <c r="N136" s="8"/>
      <c r="O136" s="8"/>
    </row>
  </sheetData>
  <phoneticPr fontId="2"/>
  <printOptions horizontalCentered="1"/>
  <pageMargins left="3.937007874015748E-2" right="3.937007874015748E-2" top="0.15748031496062992" bottom="0.15748031496062992" header="0.31496062992125984" footer="0.31496062992125984"/>
  <pageSetup paperSize="9" scale="70" orientation="landscape" horizontalDpi="4294967293" verticalDpi="4294967293" r:id="rId1"/>
  <headerFooter alignWithMargins="0"/>
  <rowBreaks count="3" manualBreakCount="3">
    <brk id="48" max="9" man="1"/>
    <brk id="92" max="9" man="1"/>
    <brk id="13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神戸600</vt:lpstr>
      <vt:lpstr>神戸600!Print_Area</vt:lpstr>
      <vt:lpstr>神戸600!Print_Titles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katayama</cp:lastModifiedBy>
  <cp:lastPrinted>2017-08-22T08:24:03Z</cp:lastPrinted>
  <dcterms:created xsi:type="dcterms:W3CDTF">2011-02-06T12:06:47Z</dcterms:created>
  <dcterms:modified xsi:type="dcterms:W3CDTF">2017-08-22T08:24:21Z</dcterms:modified>
</cp:coreProperties>
</file>