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tayama\Desktop\業務ファイル一式\パーソナル\715神戸600\修正用資料\"/>
    </mc:Choice>
  </mc:AlternateContent>
  <bookViews>
    <workbookView xWindow="0" yWindow="0" windowWidth="17970" windowHeight="5970"/>
  </bookViews>
  <sheets>
    <sheet name="神戸600" sheetId="6" r:id="rId1"/>
    <sheet name="Sheet1" sheetId="7" r:id="rId2"/>
  </sheets>
  <definedNames>
    <definedName name="_xlnm.Print_Area" localSheetId="0">神戸600!$A$1:$J$209</definedName>
    <definedName name="_xlnm.Print_Titles" localSheetId="0">神戸600!$1:$2</definedName>
  </definedNames>
  <calcPr calcId="171027"/>
</workbook>
</file>

<file path=xl/calcChain.xml><?xml version="1.0" encoding="utf-8"?>
<calcChain xmlns="http://schemas.openxmlformats.org/spreadsheetml/2006/main">
  <c r="F123" i="6" l="1"/>
  <c r="F127" i="6"/>
  <c r="F126" i="6"/>
  <c r="F124" i="6"/>
  <c r="F125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 l="1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 l="1"/>
  <c r="F80" i="6"/>
  <c r="F81" i="6"/>
  <c r="F79" i="6"/>
  <c r="F78" i="6"/>
  <c r="F77" i="6"/>
  <c r="F76" i="6"/>
  <c r="F75" i="6"/>
  <c r="F74" i="6"/>
  <c r="F73" i="6"/>
  <c r="E60" i="6"/>
  <c r="E61" i="6"/>
  <c r="E62" i="6"/>
  <c r="E63" i="6"/>
  <c r="E64" i="6"/>
  <c r="F72" i="6"/>
  <c r="F71" i="6"/>
  <c r="F70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26" i="6"/>
  <c r="E27" i="6"/>
  <c r="E28" i="6"/>
  <c r="E29" i="6"/>
  <c r="E30" i="6"/>
  <c r="E31" i="6"/>
  <c r="E32" i="6"/>
  <c r="E33" i="6"/>
  <c r="E34" i="6"/>
  <c r="E35" i="6"/>
  <c r="I1" i="6" l="1"/>
  <c r="E80" i="6" l="1"/>
  <c r="E81" i="6"/>
  <c r="E78" i="6" l="1"/>
  <c r="E79" i="6"/>
  <c r="E76" i="6"/>
  <c r="E77" i="6"/>
  <c r="E101" i="6" l="1"/>
  <c r="E102" i="6"/>
  <c r="E103" i="6"/>
  <c r="E121" i="6"/>
  <c r="E106" i="6"/>
  <c r="E86" i="6"/>
  <c r="E87" i="6"/>
  <c r="E71" i="6" l="1"/>
  <c r="E72" i="6"/>
  <c r="E58" i="6" l="1"/>
  <c r="E37" i="6"/>
  <c r="E38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3" i="6" l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60" i="6"/>
  <c r="A61" i="6" s="1"/>
  <c r="A62" i="6" s="1"/>
  <c r="E69" i="6"/>
  <c r="E70" i="6"/>
  <c r="E96" i="6"/>
  <c r="E98" i="6"/>
  <c r="E119" i="6"/>
  <c r="E114" i="6"/>
  <c r="E126" i="6"/>
  <c r="E110" i="6"/>
  <c r="E107" i="6"/>
  <c r="E99" i="6"/>
  <c r="E95" i="6"/>
  <c r="E85" i="6"/>
  <c r="E91" i="6"/>
  <c r="E65" i="6"/>
  <c r="E66" i="6"/>
  <c r="E59" i="6"/>
  <c r="E68" i="6"/>
  <c r="E67" i="6"/>
  <c r="E92" i="6"/>
  <c r="E88" i="6"/>
  <c r="E84" i="6"/>
  <c r="E74" i="6"/>
  <c r="E73" i="6"/>
  <c r="E94" i="6"/>
  <c r="E90" i="6"/>
  <c r="E82" i="6"/>
  <c r="E89" i="6"/>
  <c r="E83" i="6"/>
  <c r="E75" i="6"/>
  <c r="E93" i="6"/>
  <c r="E97" i="6"/>
  <c r="E108" i="6" l="1"/>
  <c r="E125" i="6"/>
  <c r="E113" i="6"/>
  <c r="E118" i="6"/>
  <c r="E123" i="6"/>
  <c r="E109" i="6"/>
  <c r="E127" i="6"/>
  <c r="E115" i="6"/>
  <c r="E116" i="6"/>
  <c r="E104" i="6"/>
  <c r="E120" i="6"/>
  <c r="E100" i="6"/>
  <c r="E105" i="6"/>
  <c r="E111" i="6"/>
  <c r="E117" i="6"/>
  <c r="E122" i="6"/>
  <c r="E124" i="6"/>
  <c r="E112" i="6"/>
  <c r="E36" i="6"/>
</calcChain>
</file>

<file path=xl/sharedStrings.xml><?xml version="1.0" encoding="utf-8"?>
<sst xmlns="http://schemas.openxmlformats.org/spreadsheetml/2006/main" count="492" uniqueCount="245">
  <si>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</si>
  <si>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</si>
  <si>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</si>
  <si>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</si>
  <si>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</si>
  <si>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</si>
  <si>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</si>
  <si>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</si>
  <si>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</si>
  <si>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</si>
  <si>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</si>
  <si>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</si>
  <si>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</si>
  <si>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</si>
  <si>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</si>
  <si>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</si>
  <si>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</si>
  <si>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</si>
  <si>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</si>
  <si>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</si>
  <si>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</si>
  <si>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</si>
  <si>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国道428号→県道85号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</si>
  <si>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御坂東　Ｓ</t>
    <rPh sb="0" eb="2">
      <t>ミサカ</t>
    </rPh>
    <rPh sb="2" eb="3">
      <t>ヒガシ</t>
    </rPh>
    <phoneticPr fontId="1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</si>
  <si>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</si>
  <si>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</si>
  <si>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</si>
  <si>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</si>
  <si>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</si>
  <si>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</si>
  <si>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</si>
  <si>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</si>
  <si>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7:00スタート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</si>
  <si>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</si>
  <si>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</si>
  <si>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</si>
  <si>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</si>
  <si>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</si>
  <si>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</si>
  <si>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</si>
  <si>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県道38号</t>
    <rPh sb="0" eb="2">
      <t>ケンドウ</t>
    </rPh>
    <rPh sb="4" eb="5">
      <t>ゴウ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</si>
  <si>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</si>
  <si>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</si>
  <si>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県道85号</t>
    <rPh sb="0" eb="2">
      <t>ケンドウ</t>
    </rPh>
    <rPh sb="4" eb="5">
      <t>ゴウ</t>
    </rPh>
    <phoneticPr fontId="2"/>
  </si>
  <si>
    <t>御坂　Ｓ</t>
    <rPh sb="0" eb="2">
      <t>ミサカ</t>
    </rPh>
    <phoneticPr fontId="2"/>
  </si>
  <si>
    <t>谷口　Ｓ</t>
    <rPh sb="0" eb="2">
      <t>タニグチ</t>
    </rPh>
    <phoneticPr fontId="2"/>
  </si>
  <si>
    <t>左折</t>
    <rPh sb="0" eb="2">
      <t>サセツ</t>
    </rPh>
    <phoneticPr fontId="2"/>
  </si>
  <si>
    <t>豊地　Ｓ</t>
    <rPh sb="0" eb="1">
      <t>ユタ</t>
    </rPh>
    <rPh sb="1" eb="2">
      <t>チ</t>
    </rPh>
    <phoneticPr fontId="2"/>
  </si>
  <si>
    <t>県道20号</t>
    <rPh sb="0" eb="2">
      <t>ケンドウ</t>
    </rPh>
    <rPh sb="4" eb="5">
      <t>ゴウ</t>
    </rPh>
    <phoneticPr fontId="2"/>
  </si>
  <si>
    <t>桃坂　Ｓ</t>
    <rPh sb="0" eb="1">
      <t>モモ</t>
    </rPh>
    <rPh sb="1" eb="2">
      <t>サカ</t>
    </rPh>
    <phoneticPr fontId="2"/>
  </si>
  <si>
    <t>山国　Ｓ</t>
    <rPh sb="0" eb="1">
      <t>ヤマ</t>
    </rPh>
    <rPh sb="1" eb="2">
      <t>クニ</t>
    </rPh>
    <phoneticPr fontId="2"/>
  </si>
  <si>
    <t>国道372号</t>
    <rPh sb="0" eb="2">
      <t>コクドウ</t>
    </rPh>
    <rPh sb="5" eb="6">
      <t>ゴウ</t>
    </rPh>
    <phoneticPr fontId="2"/>
  </si>
  <si>
    <t>国道372号へ。神戸200とは逆方向へいきます。</t>
    <rPh sb="0" eb="2">
      <t>コクドウ</t>
    </rPh>
    <rPh sb="5" eb="6">
      <t>ゴウ</t>
    </rPh>
    <rPh sb="8" eb="10">
      <t>コウベ</t>
    </rPh>
    <rPh sb="15" eb="16">
      <t>ギャク</t>
    </rPh>
    <rPh sb="16" eb="18">
      <t>ホウコウ</t>
    </rPh>
    <phoneticPr fontId="2"/>
  </si>
  <si>
    <t>小田　Ｓ</t>
    <rPh sb="0" eb="2">
      <t>オダ</t>
    </rPh>
    <phoneticPr fontId="2"/>
  </si>
  <si>
    <t>（通過チェック・フォトコントロール）①
再度公園入口</t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</si>
  <si>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</si>
  <si>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7/15 4:00</t>
    <phoneticPr fontId="2"/>
  </si>
  <si>
    <t>7/15 4:30</t>
    <phoneticPr fontId="2"/>
  </si>
  <si>
    <t>BRM715神戸600　改訂版</t>
    <rPh sb="6" eb="8">
      <t>コウベ</t>
    </rPh>
    <rPh sb="12" eb="15">
      <t>カイテイバン</t>
    </rPh>
    <phoneticPr fontId="2"/>
  </si>
  <si>
    <t>田中　S</t>
    <rPh sb="0" eb="2">
      <t>タナカ</t>
    </rPh>
    <phoneticPr fontId="2"/>
  </si>
  <si>
    <t>国道175号</t>
    <rPh sb="0" eb="2">
      <t>コクドウ</t>
    </rPh>
    <rPh sb="5" eb="6">
      <t>ゴウ</t>
    </rPh>
    <phoneticPr fontId="2"/>
  </si>
  <si>
    <t>Y字路(バイパス野村東）</t>
    <rPh sb="1" eb="3">
      <t>ジロ</t>
    </rPh>
    <rPh sb="8" eb="10">
      <t>ノムラ</t>
    </rPh>
    <rPh sb="10" eb="11">
      <t>ヒガシ</t>
    </rPh>
    <phoneticPr fontId="2"/>
  </si>
  <si>
    <t>左折（側道へ）</t>
    <rPh sb="0" eb="2">
      <t>サセツ</t>
    </rPh>
    <rPh sb="3" eb="4">
      <t>ソク</t>
    </rPh>
    <rPh sb="4" eb="5">
      <t>ミチ</t>
    </rPh>
    <phoneticPr fontId="1"/>
  </si>
  <si>
    <t>県道294号</t>
    <rPh sb="0" eb="2">
      <t>ケンドウ</t>
    </rPh>
    <rPh sb="5" eb="6">
      <t>ゴウ</t>
    </rPh>
    <phoneticPr fontId="2"/>
  </si>
  <si>
    <t>和布南　S</t>
    <rPh sb="0" eb="1">
      <t>ワ</t>
    </rPh>
    <rPh sb="1" eb="2">
      <t>ヌノ</t>
    </rPh>
    <rPh sb="2" eb="3">
      <t>ミナミ</t>
    </rPh>
    <phoneticPr fontId="2"/>
  </si>
  <si>
    <t>県道347号</t>
    <rPh sb="0" eb="2">
      <t>ケンドウ</t>
    </rPh>
    <rPh sb="5" eb="6">
      <t>ゴウ</t>
    </rPh>
    <phoneticPr fontId="2"/>
  </si>
  <si>
    <t>和布町　S</t>
    <rPh sb="0" eb="1">
      <t>ワ</t>
    </rPh>
    <rPh sb="1" eb="2">
      <t>ヌノ</t>
    </rPh>
    <rPh sb="2" eb="3">
      <t>マチ</t>
    </rPh>
    <phoneticPr fontId="2"/>
  </si>
  <si>
    <t>県道17号→国道427号</t>
    <rPh sb="0" eb="2">
      <t>ケンドウ</t>
    </rPh>
    <rPh sb="4" eb="5">
      <t>ゴウ</t>
    </rPh>
    <rPh sb="6" eb="8">
      <t>コクドウ</t>
    </rPh>
    <rPh sb="11" eb="12">
      <t>ゴウ</t>
    </rPh>
    <phoneticPr fontId="2"/>
  </si>
  <si>
    <t>上野北　S</t>
    <rPh sb="0" eb="2">
      <t>ウエノ</t>
    </rPh>
    <rPh sb="2" eb="3">
      <t>キタ</t>
    </rPh>
    <phoneticPr fontId="2"/>
  </si>
  <si>
    <t>国道427号</t>
    <rPh sb="0" eb="2">
      <t>コクドウ</t>
    </rPh>
    <rPh sb="5" eb="6">
      <t>ゴウ</t>
    </rPh>
    <phoneticPr fontId="2"/>
  </si>
  <si>
    <t>三和橋東詰　S</t>
    <rPh sb="0" eb="2">
      <t>サンワ</t>
    </rPh>
    <rPh sb="2" eb="3">
      <t>バシ</t>
    </rPh>
    <rPh sb="3" eb="4">
      <t>ヒガシ</t>
    </rPh>
    <rPh sb="4" eb="5">
      <t>ツ</t>
    </rPh>
    <phoneticPr fontId="2"/>
  </si>
  <si>
    <t>春日橋東詰　S</t>
    <rPh sb="0" eb="2">
      <t>カスガ</t>
    </rPh>
    <rPh sb="2" eb="3">
      <t>バシ</t>
    </rPh>
    <rPh sb="3" eb="4">
      <t>ヒガシ</t>
    </rPh>
    <rPh sb="4" eb="5">
      <t>ツ</t>
    </rPh>
    <phoneticPr fontId="2"/>
  </si>
  <si>
    <t>西田町北　S</t>
    <rPh sb="0" eb="3">
      <t>ニシダチョウ</t>
    </rPh>
    <rPh sb="3" eb="4">
      <t>キタ</t>
    </rPh>
    <phoneticPr fontId="2"/>
  </si>
  <si>
    <t>道なり直進</t>
    <rPh sb="0" eb="1">
      <t>ミチ</t>
    </rPh>
    <rPh sb="3" eb="5">
      <t>チョクシン</t>
    </rPh>
    <phoneticPr fontId="2"/>
  </si>
  <si>
    <t>高岸　S</t>
    <rPh sb="0" eb="2">
      <t>タカギシ</t>
    </rPh>
    <phoneticPr fontId="2"/>
  </si>
  <si>
    <t>寺内　S</t>
    <rPh sb="0" eb="2">
      <t>テラウチ</t>
    </rPh>
    <phoneticPr fontId="2"/>
  </si>
  <si>
    <t>県道8号</t>
    <rPh sb="0" eb="2">
      <t>ケンドウ</t>
    </rPh>
    <rPh sb="3" eb="4">
      <t>ゴウ</t>
    </rPh>
    <phoneticPr fontId="2"/>
  </si>
  <si>
    <t>県道8号→町道</t>
    <rPh sb="0" eb="2">
      <t>ケンドウ</t>
    </rPh>
    <rPh sb="3" eb="4">
      <t>ゴウ</t>
    </rPh>
    <rPh sb="5" eb="6">
      <t>マチ</t>
    </rPh>
    <rPh sb="6" eb="7">
      <t>ミチ</t>
    </rPh>
    <phoneticPr fontId="2"/>
  </si>
  <si>
    <t>国道312号</t>
    <rPh sb="0" eb="2">
      <t>コクドウ</t>
    </rPh>
    <rPh sb="5" eb="6">
      <t>ゴウ</t>
    </rPh>
    <phoneticPr fontId="2"/>
  </si>
  <si>
    <t>トンネル手前の側道をはいること。</t>
    <rPh sb="4" eb="6">
      <t>テマエ</t>
    </rPh>
    <rPh sb="7" eb="8">
      <t>ソク</t>
    </rPh>
    <rPh sb="8" eb="9">
      <t>ドウ</t>
    </rPh>
    <phoneticPr fontId="2"/>
  </si>
  <si>
    <t>ここから高坂峠へののぼりが始まります。途中のぼりの途中に名水あり</t>
    <rPh sb="4" eb="6">
      <t>タカサカ</t>
    </rPh>
    <rPh sb="6" eb="7">
      <t>トウゲ</t>
    </rPh>
    <rPh sb="13" eb="14">
      <t>ハジ</t>
    </rPh>
    <rPh sb="19" eb="21">
      <t>トチュウ</t>
    </rPh>
    <rPh sb="25" eb="27">
      <t>トチュウ</t>
    </rPh>
    <rPh sb="28" eb="30">
      <t>メイスイ</t>
    </rPh>
    <phoneticPr fontId="2"/>
  </si>
  <si>
    <t>国道312号</t>
    <rPh sb="0" eb="2">
      <t>コクドウ</t>
    </rPh>
    <rPh sb="5" eb="6">
      <t>ゴウ</t>
    </rPh>
    <phoneticPr fontId="2"/>
  </si>
  <si>
    <t>左折</t>
    <rPh sb="0" eb="2">
      <t>サセツ</t>
    </rPh>
    <phoneticPr fontId="2"/>
  </si>
  <si>
    <t>国道9号</t>
    <rPh sb="0" eb="2">
      <t>コクドウ</t>
    </rPh>
    <rPh sb="3" eb="4">
      <t>ゴウ</t>
    </rPh>
    <phoneticPr fontId="2"/>
  </si>
  <si>
    <t>一本柳　S</t>
    <rPh sb="0" eb="2">
      <t>イッポン</t>
    </rPh>
    <rPh sb="2" eb="3">
      <t>ヤナギ</t>
    </rPh>
    <phoneticPr fontId="2"/>
  </si>
  <si>
    <t>上野南　S</t>
    <rPh sb="0" eb="2">
      <t>ウエノ</t>
    </rPh>
    <rPh sb="2" eb="3">
      <t>ミナミ</t>
    </rPh>
    <phoneticPr fontId="2"/>
  </si>
  <si>
    <t>関神社　S</t>
    <rPh sb="0" eb="1">
      <t>セキ</t>
    </rPh>
    <rPh sb="1" eb="3">
      <t>ジンジャ</t>
    </rPh>
    <phoneticPr fontId="2"/>
  </si>
  <si>
    <t>国道312号→県道6号→国道9号</t>
    <rPh sb="0" eb="2">
      <t>コクドウ</t>
    </rPh>
    <rPh sb="5" eb="6">
      <t>ゴウ</t>
    </rPh>
    <rPh sb="7" eb="9">
      <t>ケンドウ</t>
    </rPh>
    <rPh sb="10" eb="11">
      <t>ゴウ</t>
    </rPh>
    <rPh sb="12" eb="14">
      <t>コクドウ</t>
    </rPh>
    <rPh sb="15" eb="16">
      <t>ゴウ</t>
    </rPh>
    <phoneticPr fontId="2"/>
  </si>
  <si>
    <t>県道87号</t>
    <rPh sb="0" eb="2">
      <t>ケンドウ</t>
    </rPh>
    <rPh sb="4" eb="5">
      <t>ゴウ</t>
    </rPh>
    <phoneticPr fontId="2"/>
  </si>
  <si>
    <t>右折</t>
    <rPh sb="0" eb="2">
      <t>ウセツ</t>
    </rPh>
    <phoneticPr fontId="2"/>
  </si>
  <si>
    <t>通過チェック②（フォトコントロール）
鉢伏高原　看板</t>
    <rPh sb="0" eb="2">
      <t>ツウカ</t>
    </rPh>
    <rPh sb="19" eb="20">
      <t>ハチ</t>
    </rPh>
    <rPh sb="20" eb="21">
      <t>フ</t>
    </rPh>
    <rPh sb="21" eb="23">
      <t>コウゲン</t>
    </rPh>
    <rPh sb="24" eb="26">
      <t>カンバン</t>
    </rPh>
    <phoneticPr fontId="2"/>
  </si>
  <si>
    <t>鉢伏高原の看板をバックに自転車の写真をとること。
これよりくだりです。</t>
    <rPh sb="12" eb="15">
      <t>ジテンシャ</t>
    </rPh>
    <rPh sb="16" eb="18">
      <t>シャシン</t>
    </rPh>
    <phoneticPr fontId="2"/>
  </si>
  <si>
    <t>これより鉢伏高原への上り開始。後半は激坂です。</t>
    <rPh sb="4" eb="5">
      <t>ハチ</t>
    </rPh>
    <rPh sb="5" eb="6">
      <t>フ</t>
    </rPh>
    <rPh sb="6" eb="8">
      <t>コウゲン</t>
    </rPh>
    <rPh sb="10" eb="11">
      <t>ノボ</t>
    </rPh>
    <rPh sb="12" eb="14">
      <t>カイシ</t>
    </rPh>
    <rPh sb="15" eb="17">
      <t>コウハン</t>
    </rPh>
    <rPh sb="18" eb="19">
      <t>ゲキ</t>
    </rPh>
    <rPh sb="19" eb="20">
      <t>サカ</t>
    </rPh>
    <phoneticPr fontId="2"/>
  </si>
  <si>
    <t>T字路</t>
    <rPh sb="1" eb="3">
      <t>ジロ</t>
    </rPh>
    <phoneticPr fontId="1"/>
  </si>
  <si>
    <t>県道269号</t>
    <rPh sb="0" eb="2">
      <t>ケンドウ</t>
    </rPh>
    <rPh sb="5" eb="6">
      <t>ゴウ</t>
    </rPh>
    <phoneticPr fontId="2"/>
  </si>
  <si>
    <t>十字路</t>
    <rPh sb="0" eb="3">
      <t>ジュウジロ</t>
    </rPh>
    <phoneticPr fontId="1"/>
  </si>
  <si>
    <t>町道</t>
    <rPh sb="0" eb="1">
      <t>マチ</t>
    </rPh>
    <rPh sb="1" eb="2">
      <t>ミチ</t>
    </rPh>
    <phoneticPr fontId="2"/>
  </si>
  <si>
    <t>福岡　S</t>
    <rPh sb="0" eb="2">
      <t>フクオカ</t>
    </rPh>
    <phoneticPr fontId="2"/>
  </si>
  <si>
    <t>出合橋　S</t>
    <rPh sb="0" eb="1">
      <t>デ</t>
    </rPh>
    <rPh sb="1" eb="2">
      <t>ア</t>
    </rPh>
    <rPh sb="2" eb="3">
      <t>ハシ</t>
    </rPh>
    <phoneticPr fontId="2"/>
  </si>
  <si>
    <t>国道9号→県道325号</t>
    <rPh sb="0" eb="2">
      <t>コクドウ</t>
    </rPh>
    <rPh sb="3" eb="4">
      <t>ゴウ</t>
    </rPh>
    <rPh sb="5" eb="7">
      <t>ケンドウ</t>
    </rPh>
    <rPh sb="10" eb="11">
      <t>ゴウ</t>
    </rPh>
    <phoneticPr fontId="2"/>
  </si>
  <si>
    <t>国道178号</t>
    <rPh sb="0" eb="2">
      <t>コクドウ</t>
    </rPh>
    <rPh sb="5" eb="6">
      <t>ゴウ</t>
    </rPh>
    <phoneticPr fontId="2"/>
  </si>
  <si>
    <t>┤字路</t>
    <phoneticPr fontId="2"/>
  </si>
  <si>
    <t>すぐに左折</t>
    <rPh sb="3" eb="5">
      <t>サセツ</t>
    </rPh>
    <phoneticPr fontId="2"/>
  </si>
  <si>
    <t>十字路</t>
    <rPh sb="0" eb="3">
      <t>ジュウジロ</t>
    </rPh>
    <phoneticPr fontId="2"/>
  </si>
  <si>
    <t>県道155号</t>
    <rPh sb="0" eb="2">
      <t>ケンドウ</t>
    </rPh>
    <rPh sb="5" eb="6">
      <t>ゴウ</t>
    </rPh>
    <phoneticPr fontId="2"/>
  </si>
  <si>
    <t>通過チェック③（フォトコントロール）
城原展望駐車場　看板</t>
    <rPh sb="0" eb="2">
      <t>ツウカ</t>
    </rPh>
    <rPh sb="19" eb="20">
      <t>シロ</t>
    </rPh>
    <rPh sb="20" eb="21">
      <t>ハラ</t>
    </rPh>
    <rPh sb="21" eb="23">
      <t>テンボウ</t>
    </rPh>
    <rPh sb="23" eb="26">
      <t>チュウシャジョウ</t>
    </rPh>
    <rPh sb="27" eb="29">
      <t>カンバン</t>
    </rPh>
    <phoneticPr fontId="2"/>
  </si>
  <si>
    <t>城原展望駐車場　看板をバックに自転車の写真をとること
※浦富海岸にきたことがわかればよいので他のモニュメントも可</t>
    <rPh sb="15" eb="18">
      <t>ジテンシャ</t>
    </rPh>
    <rPh sb="19" eb="21">
      <t>シャシン</t>
    </rPh>
    <rPh sb="28" eb="29">
      <t>ウラ</t>
    </rPh>
    <rPh sb="29" eb="30">
      <t>トミ</t>
    </rPh>
    <rPh sb="30" eb="32">
      <t>カイガン</t>
    </rPh>
    <rPh sb="46" eb="47">
      <t>タ</t>
    </rPh>
    <rPh sb="55" eb="56">
      <t>カ</t>
    </rPh>
    <phoneticPr fontId="2"/>
  </si>
  <si>
    <t>県道155号→国道178号</t>
    <rPh sb="0" eb="2">
      <t>ケンドウ</t>
    </rPh>
    <rPh sb="5" eb="6">
      <t>ゴウ</t>
    </rPh>
    <rPh sb="7" eb="9">
      <t>コクドウ</t>
    </rPh>
    <rPh sb="12" eb="13">
      <t>ゴウ</t>
    </rPh>
    <phoneticPr fontId="2"/>
  </si>
  <si>
    <t>浦富海岸方面へ。</t>
    <rPh sb="0" eb="1">
      <t>ウラ</t>
    </rPh>
    <rPh sb="1" eb="2">
      <t>トミ</t>
    </rPh>
    <rPh sb="2" eb="4">
      <t>カイガン</t>
    </rPh>
    <rPh sb="4" eb="6">
      <t>ホウメン</t>
    </rPh>
    <phoneticPr fontId="2"/>
  </si>
  <si>
    <t>９号線へ。トラック注意。</t>
    <rPh sb="1" eb="3">
      <t>ゴウセン</t>
    </rPh>
    <rPh sb="9" eb="11">
      <t>チュウイ</t>
    </rPh>
    <phoneticPr fontId="2"/>
  </si>
  <si>
    <t>東浜居組道路　S</t>
    <rPh sb="0" eb="1">
      <t>ヒガシ</t>
    </rPh>
    <rPh sb="1" eb="2">
      <t>ハマ</t>
    </rPh>
    <rPh sb="2" eb="3">
      <t>キョ</t>
    </rPh>
    <rPh sb="3" eb="4">
      <t>クミ</t>
    </rPh>
    <rPh sb="4" eb="6">
      <t>ドウロ</t>
    </rPh>
    <phoneticPr fontId="2"/>
  </si>
  <si>
    <t>県道167号</t>
    <rPh sb="0" eb="2">
      <t>ケンドウ</t>
    </rPh>
    <rPh sb="5" eb="6">
      <t>ゴウ</t>
    </rPh>
    <phoneticPr fontId="2"/>
  </si>
  <si>
    <t>浜坂三角　S</t>
    <rPh sb="0" eb="2">
      <t>ハマサカ</t>
    </rPh>
    <rPh sb="2" eb="4">
      <t>サンカク</t>
    </rPh>
    <phoneticPr fontId="2"/>
  </si>
  <si>
    <t>県道260号</t>
    <rPh sb="0" eb="2">
      <t>ケンドウ</t>
    </rPh>
    <rPh sb="5" eb="6">
      <t>ゴウ</t>
    </rPh>
    <phoneticPr fontId="2"/>
  </si>
  <si>
    <t>ト字路</t>
    <rPh sb="1" eb="3">
      <t>ジロ</t>
    </rPh>
    <phoneticPr fontId="1"/>
  </si>
  <si>
    <t>Y字路</t>
    <rPh sb="1" eb="3">
      <t>ジロ</t>
    </rPh>
    <phoneticPr fontId="2"/>
  </si>
  <si>
    <t>林道</t>
    <rPh sb="0" eb="1">
      <t>ハヤシ</t>
    </rPh>
    <rPh sb="1" eb="2">
      <t>ミチ</t>
    </rPh>
    <phoneticPr fontId="2"/>
  </si>
  <si>
    <t>これより魔界的アップダウン、きつい！！</t>
    <rPh sb="4" eb="6">
      <t>マカイ</t>
    </rPh>
    <rPh sb="6" eb="7">
      <t>テキ</t>
    </rPh>
    <phoneticPr fontId="2"/>
  </si>
  <si>
    <t>林道</t>
    <rPh sb="0" eb="2">
      <t>リンドウ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</si>
  <si>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</si>
  <si>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余部崎灯台をバックに自転車の写真をとること</t>
    <rPh sb="10" eb="13">
      <t>ジテンシャ</t>
    </rPh>
    <rPh sb="14" eb="16">
      <t>シャシン</t>
    </rPh>
    <phoneticPr fontId="2"/>
  </si>
  <si>
    <t>ようやく国道178号へ復帰</t>
    <rPh sb="4" eb="6">
      <t>コクドウ</t>
    </rPh>
    <rPh sb="9" eb="10">
      <t>ゴウ</t>
    </rPh>
    <rPh sb="11" eb="13">
      <t>フッキ</t>
    </rPh>
    <phoneticPr fontId="2"/>
  </si>
  <si>
    <t>国道178号→県道4号</t>
    <rPh sb="0" eb="2">
      <t>コクドウ</t>
    </rPh>
    <rPh sb="5" eb="6">
      <t>ゴウ</t>
    </rPh>
    <rPh sb="7" eb="9">
      <t>ケンドウ</t>
    </rPh>
    <rPh sb="10" eb="11">
      <t>ゴウ</t>
    </rPh>
    <phoneticPr fontId="2"/>
  </si>
  <si>
    <t>香住小学校前　S</t>
    <rPh sb="0" eb="1">
      <t>カオ</t>
    </rPh>
    <rPh sb="1" eb="2">
      <t>ス</t>
    </rPh>
    <rPh sb="2" eb="5">
      <t>ショウガッコウ</t>
    </rPh>
    <rPh sb="5" eb="6">
      <t>マエ</t>
    </rPh>
    <phoneticPr fontId="2"/>
  </si>
  <si>
    <t>県道4号</t>
    <rPh sb="0" eb="2">
      <t>ケンドウ</t>
    </rPh>
    <rPh sb="3" eb="4">
      <t>ゴウ</t>
    </rPh>
    <phoneticPr fontId="2"/>
  </si>
  <si>
    <t>油良口　S</t>
    <rPh sb="0" eb="1">
      <t>アブラ</t>
    </rPh>
    <rPh sb="1" eb="2">
      <t>ヨ</t>
    </rPh>
    <rPh sb="2" eb="3">
      <t>クチ</t>
    </rPh>
    <phoneticPr fontId="2"/>
  </si>
  <si>
    <t>県道11号</t>
    <rPh sb="0" eb="2">
      <t>ケンドウ</t>
    </rPh>
    <rPh sb="4" eb="5">
      <t>ゴウ</t>
    </rPh>
    <phoneticPr fontId="2"/>
  </si>
  <si>
    <t>この界隈に2件ローソンあり。ここからひたすら県道11号を直進。アップダウンなんて気にするな！！！！</t>
    <rPh sb="2" eb="4">
      <t>カイワイ</t>
    </rPh>
    <rPh sb="6" eb="7">
      <t>ケン</t>
    </rPh>
    <rPh sb="22" eb="24">
      <t>ケンドウ</t>
    </rPh>
    <rPh sb="26" eb="27">
      <t>ゴウ</t>
    </rPh>
    <rPh sb="28" eb="30">
      <t>チョクシン</t>
    </rPh>
    <rPh sb="40" eb="41">
      <t>キ</t>
    </rPh>
    <phoneticPr fontId="2"/>
  </si>
  <si>
    <t>市道（日和山隊道）</t>
    <rPh sb="0" eb="2">
      <t>シドウ</t>
    </rPh>
    <rPh sb="3" eb="5">
      <t>ヒヨリ</t>
    </rPh>
    <rPh sb="5" eb="6">
      <t>ヤマ</t>
    </rPh>
    <rPh sb="6" eb="7">
      <t>タイ</t>
    </rPh>
    <rPh sb="7" eb="8">
      <t>ミチ</t>
    </rPh>
    <phoneticPr fontId="2"/>
  </si>
  <si>
    <t>日和山隊道をくぐってください</t>
    <phoneticPr fontId="2"/>
  </si>
  <si>
    <t>城崎マリンワールドの看板をバックに自転車の写真を取ること</t>
    <rPh sb="10" eb="12">
      <t>カンバン</t>
    </rPh>
    <rPh sb="17" eb="20">
      <t>ジテンシャ</t>
    </rPh>
    <rPh sb="21" eb="23">
      <t>シャシン</t>
    </rPh>
    <rPh sb="24" eb="25">
      <t>ト</t>
    </rPh>
    <phoneticPr fontId="2"/>
  </si>
  <si>
    <t>市道</t>
    <rPh sb="0" eb="2">
      <t>シドウ</t>
    </rPh>
    <phoneticPr fontId="2"/>
  </si>
  <si>
    <t>県道3号</t>
    <rPh sb="0" eb="2">
      <t>ケンドウ</t>
    </rPh>
    <rPh sb="3" eb="4">
      <t>ゴウ</t>
    </rPh>
    <phoneticPr fontId="2"/>
  </si>
  <si>
    <t>瀬戸　S</t>
    <rPh sb="0" eb="2">
      <t>セト</t>
    </rPh>
    <phoneticPr fontId="2"/>
  </si>
  <si>
    <t>大谷橋　S</t>
    <rPh sb="0" eb="2">
      <t>オオタニ</t>
    </rPh>
    <rPh sb="2" eb="3">
      <t>バシ</t>
    </rPh>
    <phoneticPr fontId="2"/>
  </si>
  <si>
    <t>PC3　ファミリーマート</t>
    <phoneticPr fontId="2"/>
  </si>
  <si>
    <t>県道9号</t>
    <rPh sb="0" eb="2">
      <t>ケンドウ</t>
    </rPh>
    <rPh sb="3" eb="4">
      <t>ゴウ</t>
    </rPh>
    <phoneticPr fontId="2"/>
  </si>
  <si>
    <t>左側。レシート取得。
このあと城崎温泉街を突っ切って鋳物師戻峠へ。</t>
    <rPh sb="0" eb="2">
      <t>ヒダリガワ</t>
    </rPh>
    <rPh sb="7" eb="9">
      <t>シュトク</t>
    </rPh>
    <rPh sb="15" eb="17">
      <t>キノサキ</t>
    </rPh>
    <rPh sb="17" eb="20">
      <t>オンセンガイ</t>
    </rPh>
    <rPh sb="21" eb="22">
      <t>ツ</t>
    </rPh>
    <rPh sb="23" eb="24">
      <t>キ</t>
    </rPh>
    <rPh sb="26" eb="28">
      <t>イモノ</t>
    </rPh>
    <rPh sb="28" eb="29">
      <t>シ</t>
    </rPh>
    <rPh sb="29" eb="30">
      <t>モド</t>
    </rPh>
    <rPh sb="30" eb="31">
      <t>トウゲ</t>
    </rPh>
    <phoneticPr fontId="2"/>
  </si>
  <si>
    <t>往路の道へ復帰</t>
    <rPh sb="0" eb="2">
      <t>オウロ</t>
    </rPh>
    <rPh sb="3" eb="4">
      <t>ミチ</t>
    </rPh>
    <rPh sb="5" eb="7">
      <t>フッキ</t>
    </rPh>
    <phoneticPr fontId="2"/>
  </si>
  <si>
    <t>下浜　S</t>
    <rPh sb="0" eb="2">
      <t>シモハマ</t>
    </rPh>
    <phoneticPr fontId="2"/>
  </si>
  <si>
    <t>県道4号→国道178号</t>
    <rPh sb="0" eb="2">
      <t>ケンドウ</t>
    </rPh>
    <rPh sb="3" eb="4">
      <t>ゴウ</t>
    </rPh>
    <rPh sb="5" eb="7">
      <t>コクドウ</t>
    </rPh>
    <rPh sb="10" eb="11">
      <t>ゴウ</t>
    </rPh>
    <phoneticPr fontId="2"/>
  </si>
  <si>
    <t>余部　S</t>
    <rPh sb="0" eb="1">
      <t>アマ</t>
    </rPh>
    <rPh sb="1" eb="2">
      <t>ベ</t>
    </rPh>
    <phoneticPr fontId="1"/>
  </si>
  <si>
    <t>通過チェック④（フォトコントロール）
余部崎灯台</t>
    <rPh sb="19" eb="20">
      <t>アマ</t>
    </rPh>
    <rPh sb="20" eb="21">
      <t>ベ</t>
    </rPh>
    <rPh sb="21" eb="22">
      <t>サキ</t>
    </rPh>
    <rPh sb="22" eb="24">
      <t>トウダイ</t>
    </rPh>
    <phoneticPr fontId="2"/>
  </si>
  <si>
    <t>通過チェック⑤（フォトコントロール）
城崎マリンワールド</t>
    <rPh sb="19" eb="21">
      <t>キノサキ</t>
    </rPh>
    <phoneticPr fontId="2"/>
  </si>
  <si>
    <t>通過チェック⑥（フォトコントロール）
余部崎灯台</t>
    <rPh sb="19" eb="20">
      <t>アマ</t>
    </rPh>
    <rPh sb="20" eb="21">
      <t>ベ</t>
    </rPh>
    <rPh sb="21" eb="22">
      <t>サキ</t>
    </rPh>
    <rPh sb="22" eb="24">
      <t>トウダイ</t>
    </rPh>
    <phoneticPr fontId="2"/>
  </si>
  <si>
    <t>林道→県道260号</t>
    <rPh sb="0" eb="2">
      <t>リンドウ</t>
    </rPh>
    <rPh sb="3" eb="5">
      <t>ケンドウ</t>
    </rPh>
    <rPh sb="8" eb="9">
      <t>ゴウ</t>
    </rPh>
    <phoneticPr fontId="2"/>
  </si>
  <si>
    <t>再び魔界的アップダウンへ・・・・・・・。
路面に注意。</t>
    <rPh sb="0" eb="1">
      <t>フタタ</t>
    </rPh>
    <rPh sb="2" eb="4">
      <t>マカイ</t>
    </rPh>
    <rPh sb="4" eb="5">
      <t>テキ</t>
    </rPh>
    <rPh sb="21" eb="23">
      <t>ロメン</t>
    </rPh>
    <rPh sb="24" eb="26">
      <t>チュウイ</t>
    </rPh>
    <phoneticPr fontId="2"/>
  </si>
  <si>
    <t>ようやくアップダウン終了です。</t>
    <rPh sb="10" eb="12">
      <t>シュウリョウ</t>
    </rPh>
    <phoneticPr fontId="2"/>
  </si>
  <si>
    <t>県道263号</t>
    <rPh sb="0" eb="2">
      <t>ケンドウ</t>
    </rPh>
    <rPh sb="5" eb="6">
      <t>ゴウ</t>
    </rPh>
    <phoneticPr fontId="2"/>
  </si>
  <si>
    <t>旧道→県道128号→国道178号</t>
    <rPh sb="0" eb="1">
      <t>キュウ</t>
    </rPh>
    <rPh sb="1" eb="2">
      <t>ドウ</t>
    </rPh>
    <rPh sb="3" eb="5">
      <t>ケンドウ</t>
    </rPh>
    <rPh sb="8" eb="9">
      <t>ゴウ</t>
    </rPh>
    <rPh sb="10" eb="12">
      <t>コクドウ</t>
    </rPh>
    <rPh sb="15" eb="16">
      <t>ゴウ</t>
    </rPh>
    <phoneticPr fontId="2"/>
  </si>
  <si>
    <t>国道178号→県道128号</t>
    <rPh sb="0" eb="2">
      <t>コクドウ</t>
    </rPh>
    <rPh sb="5" eb="6">
      <t>ゴウ</t>
    </rPh>
    <rPh sb="7" eb="9">
      <t>ケンドウ</t>
    </rPh>
    <rPh sb="12" eb="13">
      <t>ゴウ</t>
    </rPh>
    <phoneticPr fontId="2"/>
  </si>
  <si>
    <t>途中、自動車専用道へ行かないこと</t>
    <rPh sb="0" eb="2">
      <t>トチュウ</t>
    </rPh>
    <rPh sb="3" eb="6">
      <t>ジドウシャ</t>
    </rPh>
    <rPh sb="6" eb="9">
      <t>センヨウドウ</t>
    </rPh>
    <rPh sb="10" eb="11">
      <t>イ</t>
    </rPh>
    <phoneticPr fontId="2"/>
  </si>
  <si>
    <t>国道178号へ復帰。381キロ地点浦富海岸 Sをそのまま直進</t>
    <rPh sb="0" eb="2">
      <t>コクドウ</t>
    </rPh>
    <rPh sb="5" eb="6">
      <t>ゴウ</t>
    </rPh>
    <rPh sb="7" eb="9">
      <t>フッキ</t>
    </rPh>
    <rPh sb="15" eb="17">
      <t>チテン</t>
    </rPh>
    <rPh sb="17" eb="18">
      <t>ウラ</t>
    </rPh>
    <rPh sb="18" eb="19">
      <t>トミ</t>
    </rPh>
    <rPh sb="19" eb="21">
      <t>カイガン</t>
    </rPh>
    <rPh sb="28" eb="30">
      <t>チョクシン</t>
    </rPh>
    <phoneticPr fontId="2"/>
  </si>
  <si>
    <t>通過チェック⑦（フォトコントロール）
城原展望駐車場　看板</t>
    <rPh sb="0" eb="2">
      <t>ツウカ</t>
    </rPh>
    <rPh sb="19" eb="20">
      <t>シロ</t>
    </rPh>
    <rPh sb="20" eb="21">
      <t>ハラ</t>
    </rPh>
    <rPh sb="21" eb="23">
      <t>テンボウ</t>
    </rPh>
    <rPh sb="23" eb="26">
      <t>チュウシャジョウ</t>
    </rPh>
    <rPh sb="27" eb="29">
      <t>カンバン</t>
    </rPh>
    <phoneticPr fontId="2"/>
  </si>
  <si>
    <t>直進</t>
    <rPh sb="0" eb="2">
      <t>チョクシン</t>
    </rPh>
    <phoneticPr fontId="2"/>
  </si>
  <si>
    <t>国道178号→県道155号</t>
    <rPh sb="0" eb="2">
      <t>コクドウ</t>
    </rPh>
    <rPh sb="5" eb="6">
      <t>ゴウ</t>
    </rPh>
    <rPh sb="7" eb="9">
      <t>ケンドウ</t>
    </rPh>
    <rPh sb="12" eb="13">
      <t>ゴウ</t>
    </rPh>
    <phoneticPr fontId="2"/>
  </si>
  <si>
    <t>すぐに左折します</t>
    <rPh sb="3" eb="5">
      <t>サセツ</t>
    </rPh>
    <phoneticPr fontId="2"/>
  </si>
  <si>
    <t>県道325号→国道9号</t>
    <rPh sb="0" eb="2">
      <t>ケンドウ</t>
    </rPh>
    <rPh sb="5" eb="6">
      <t>ゴウ</t>
    </rPh>
    <rPh sb="7" eb="9">
      <t>コクドウ</t>
    </rPh>
    <rPh sb="10" eb="11">
      <t>ゴウ</t>
    </rPh>
    <phoneticPr fontId="2"/>
  </si>
  <si>
    <t>これより鉢伏高原へ。さすがにきついぞ！！！</t>
    <rPh sb="4" eb="5">
      <t>ハチ</t>
    </rPh>
    <rPh sb="5" eb="6">
      <t>フ</t>
    </rPh>
    <rPh sb="6" eb="8">
      <t>コウゲン</t>
    </rPh>
    <phoneticPr fontId="2"/>
  </si>
  <si>
    <t>きついですがあきらめず上りましょう</t>
    <rPh sb="11" eb="12">
      <t>ノボ</t>
    </rPh>
    <phoneticPr fontId="2"/>
  </si>
  <si>
    <t>鉢伏高原の看板をバックに自転車の写真をとること。
これより一気にダウンヒル。</t>
    <rPh sb="12" eb="15">
      <t>ジテンシャ</t>
    </rPh>
    <rPh sb="16" eb="18">
      <t>シャシン</t>
    </rPh>
    <rPh sb="29" eb="31">
      <t>イッキ</t>
    </rPh>
    <phoneticPr fontId="2"/>
  </si>
  <si>
    <t>つるぎが丘　S</t>
    <rPh sb="4" eb="5">
      <t>オカ</t>
    </rPh>
    <phoneticPr fontId="2"/>
  </si>
  <si>
    <t>道なり左折</t>
    <rPh sb="0" eb="1">
      <t>ミチ</t>
    </rPh>
    <rPh sb="3" eb="5">
      <t>サセツ</t>
    </rPh>
    <phoneticPr fontId="2"/>
  </si>
  <si>
    <t>県道6号→県道312号</t>
    <rPh sb="0" eb="2">
      <t>ケンドウ</t>
    </rPh>
    <rPh sb="3" eb="4">
      <t>ゴウ</t>
    </rPh>
    <rPh sb="5" eb="7">
      <t>ケンドウ</t>
    </rPh>
    <rPh sb="10" eb="11">
      <t>ゴウ</t>
    </rPh>
    <phoneticPr fontId="2"/>
  </si>
  <si>
    <t>国道9号へいかないこと。</t>
    <rPh sb="0" eb="2">
      <t>コクドウ</t>
    </rPh>
    <rPh sb="3" eb="4">
      <t>ゴウ</t>
    </rPh>
    <phoneticPr fontId="2"/>
  </si>
  <si>
    <t>宮越　S</t>
    <rPh sb="0" eb="2">
      <t>ミヤコシ</t>
    </rPh>
    <phoneticPr fontId="2"/>
  </si>
  <si>
    <t>右側。レシートチェック。</t>
    <rPh sb="0" eb="2">
      <t>ミギガワ</t>
    </rPh>
    <phoneticPr fontId="2"/>
  </si>
  <si>
    <t>左折</t>
    <rPh sb="0" eb="2">
      <t>サセツ</t>
    </rPh>
    <phoneticPr fontId="2"/>
  </si>
  <si>
    <t>県道8号</t>
    <rPh sb="0" eb="2">
      <t>ケンドウ</t>
    </rPh>
    <rPh sb="3" eb="4">
      <t>ゴウ</t>
    </rPh>
    <phoneticPr fontId="2"/>
  </si>
  <si>
    <t>国道427号</t>
    <rPh sb="0" eb="2">
      <t>コクドウ</t>
    </rPh>
    <rPh sb="5" eb="6">
      <t>ゴウ</t>
    </rPh>
    <phoneticPr fontId="2"/>
  </si>
  <si>
    <t>国道427号→県道17号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</si>
  <si>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県道294号</t>
    <rPh sb="0" eb="2">
      <t>ケンドウ</t>
    </rPh>
    <rPh sb="5" eb="6">
      <t>ゴウ</t>
    </rPh>
    <phoneticPr fontId="2"/>
  </si>
  <si>
    <t>野村東　S</t>
    <rPh sb="0" eb="2">
      <t>ノムラ</t>
    </rPh>
    <rPh sb="2" eb="3">
      <t>ヒガシ</t>
    </rPh>
    <phoneticPr fontId="2"/>
  </si>
  <si>
    <t>側道へ</t>
    <rPh sb="0" eb="1">
      <t>ソク</t>
    </rPh>
    <rPh sb="1" eb="2">
      <t>ミチ</t>
    </rPh>
    <phoneticPr fontId="2"/>
  </si>
  <si>
    <t>側道から175号へ合流すること</t>
    <rPh sb="0" eb="1">
      <t>ソク</t>
    </rPh>
    <rPh sb="1" eb="2">
      <t>ミチ</t>
    </rPh>
    <rPh sb="7" eb="8">
      <t>ゴウ</t>
    </rPh>
    <rPh sb="9" eb="11">
      <t>ゴウリュウ</t>
    </rPh>
    <phoneticPr fontId="2"/>
  </si>
  <si>
    <t>県道20号</t>
    <rPh sb="0" eb="2">
      <t>ケンドウ</t>
    </rPh>
    <rPh sb="4" eb="5">
      <t>ゴウ</t>
    </rPh>
    <phoneticPr fontId="2"/>
  </si>
  <si>
    <t>県道85号</t>
    <rPh sb="0" eb="2">
      <t>ケンドウ</t>
    </rPh>
    <rPh sb="4" eb="5">
      <t>ゴウ</t>
    </rPh>
    <phoneticPr fontId="2"/>
  </si>
  <si>
    <t>県道38号</t>
    <rPh sb="0" eb="2">
      <t>ケンドウ</t>
    </rPh>
    <rPh sb="4" eb="5">
      <t>ゴウ</t>
    </rPh>
    <phoneticPr fontId="2"/>
  </si>
  <si>
    <t>御坂東　Ｓ</t>
    <rPh sb="0" eb="2">
      <t>ミサカ</t>
    </rPh>
    <rPh sb="2" eb="3">
      <t>ヒガシ</t>
    </rPh>
    <phoneticPr fontId="2"/>
  </si>
  <si>
    <t>しばらく上ると衝原湖周回です</t>
    <rPh sb="4" eb="5">
      <t>ノボ</t>
    </rPh>
    <rPh sb="7" eb="8">
      <t>ツ</t>
    </rPh>
    <rPh sb="8" eb="9">
      <t>ハラ</t>
    </rPh>
    <rPh sb="9" eb="10">
      <t>ミズウミ</t>
    </rPh>
    <rPh sb="10" eb="12">
      <t>シュウカイ</t>
    </rPh>
    <phoneticPr fontId="2"/>
  </si>
  <si>
    <t>市道</t>
    <rPh sb="0" eb="2">
      <t>シドウ</t>
    </rPh>
    <phoneticPr fontId="2"/>
  </si>
  <si>
    <t>日の峰2　S</t>
    <rPh sb="0" eb="1">
      <t>ヒ</t>
    </rPh>
    <rPh sb="2" eb="3">
      <t>ミネ</t>
    </rPh>
    <phoneticPr fontId="2"/>
  </si>
  <si>
    <t>日の峰5　S</t>
    <rPh sb="0" eb="1">
      <t>ヒ</t>
    </rPh>
    <rPh sb="2" eb="3">
      <t>ミネ</t>
    </rPh>
    <phoneticPr fontId="2"/>
  </si>
  <si>
    <t>市道→県道16号</t>
    <rPh sb="0" eb="2">
      <t>シドウ</t>
    </rPh>
    <rPh sb="3" eb="5">
      <t>ケンドウ</t>
    </rPh>
    <rPh sb="7" eb="8">
      <t>ゴウ</t>
    </rPh>
    <phoneticPr fontId="2"/>
  </si>
  <si>
    <t>北五葉6 S</t>
    <rPh sb="0" eb="1">
      <t>キタ</t>
    </rPh>
    <rPh sb="1" eb="2">
      <t>ゴ</t>
    </rPh>
    <rPh sb="2" eb="3">
      <t>ハ</t>
    </rPh>
    <phoneticPr fontId="2"/>
  </si>
  <si>
    <t>市道→197号</t>
    <rPh sb="0" eb="2">
      <t>シドウ</t>
    </rPh>
    <rPh sb="6" eb="7">
      <t>ゴウ</t>
    </rPh>
    <phoneticPr fontId="2"/>
  </si>
  <si>
    <t>二軒茶屋　S</t>
    <rPh sb="0" eb="4">
      <t>ニケンチャヤ</t>
    </rPh>
    <phoneticPr fontId="2"/>
  </si>
  <si>
    <t>国道428号</t>
    <rPh sb="0" eb="2">
      <t>コクドウ</t>
    </rPh>
    <rPh sb="5" eb="6">
      <t>ゴウ</t>
    </rPh>
    <phoneticPr fontId="2"/>
  </si>
  <si>
    <t>洞川　S</t>
    <rPh sb="0" eb="1">
      <t>ドウ</t>
    </rPh>
    <rPh sb="1" eb="2">
      <t>カワ</t>
    </rPh>
    <phoneticPr fontId="2"/>
  </si>
  <si>
    <t>ここから上ります。やや交通量多めです。</t>
    <rPh sb="4" eb="5">
      <t>ノボ</t>
    </rPh>
    <rPh sb="11" eb="13">
      <t>コウツウ</t>
    </rPh>
    <rPh sb="13" eb="14">
      <t>リョウ</t>
    </rPh>
    <rPh sb="14" eb="15">
      <t>オオ</t>
    </rPh>
    <phoneticPr fontId="2"/>
  </si>
  <si>
    <t>左側。レシート取得すること。</t>
    <rPh sb="0" eb="2">
      <t>ヒダリガワ</t>
    </rPh>
    <rPh sb="7" eb="9">
      <t>シュトク</t>
    </rPh>
    <phoneticPr fontId="2"/>
  </si>
  <si>
    <t>JRの高架をこえてすぐを曲がる</t>
    <rPh sb="3" eb="5">
      <t>コウカ</t>
    </rPh>
    <rPh sb="12" eb="13">
      <t>マ</t>
    </rPh>
    <phoneticPr fontId="2"/>
  </si>
  <si>
    <t>県道21号→国道2号</t>
    <rPh sb="0" eb="2">
      <t>ケンドウ</t>
    </rPh>
    <rPh sb="4" eb="5">
      <t>ゴウ</t>
    </rPh>
    <rPh sb="6" eb="8">
      <t>コクドウ</t>
    </rPh>
    <rPh sb="9" eb="10">
      <t>ゴウ</t>
    </rPh>
    <phoneticPr fontId="2"/>
  </si>
  <si>
    <t>（ゴール受付）マクドナルド　脇浜店</t>
    <rPh sb="4" eb="6">
      <t>ウケツケ</t>
    </rPh>
    <rPh sb="14" eb="16">
      <t>ワキハマ</t>
    </rPh>
    <rPh sb="16" eb="17">
      <t>ミセ</t>
    </rPh>
    <phoneticPr fontId="2"/>
  </si>
  <si>
    <t>城原展望駐車場　看板をバックに自転車の写真をとること
※浦富海岸にきたことがわかればよいので他のモニュメント
でも可</t>
    <rPh sb="15" eb="18">
      <t>ジテンシャ</t>
    </rPh>
    <rPh sb="19" eb="21">
      <t>シャシン</t>
    </rPh>
    <rPh sb="28" eb="29">
      <t>ウラ</t>
    </rPh>
    <rPh sb="29" eb="30">
      <t>トミ</t>
    </rPh>
    <rPh sb="30" eb="32">
      <t>カイガン</t>
    </rPh>
    <rPh sb="46" eb="47">
      <t>タ</t>
    </rPh>
    <rPh sb="57" eb="58">
      <t>カ</t>
    </rPh>
    <phoneticPr fontId="2"/>
  </si>
  <si>
    <t>アップダウンをこなして178号に合流</t>
    <rPh sb="14" eb="15">
      <t>ゴウ</t>
    </rPh>
    <rPh sb="16" eb="18">
      <t>ゴウリュウ</t>
    </rPh>
    <phoneticPr fontId="2"/>
  </si>
  <si>
    <t>余部崎灯台をバックに自転車の写真をとること</t>
    <phoneticPr fontId="2"/>
  </si>
  <si>
    <t>通過チェック⑧（フォトコントロール）
鉢伏高原　看板</t>
    <rPh sb="0" eb="2">
      <t>ツウカ</t>
    </rPh>
    <rPh sb="19" eb="20">
      <t>ハチ</t>
    </rPh>
    <rPh sb="20" eb="21">
      <t>フ</t>
    </rPh>
    <rPh sb="21" eb="23">
      <t>コウゲン</t>
    </rPh>
    <rPh sb="24" eb="26">
      <t>カンバン</t>
    </rPh>
    <phoneticPr fontId="2"/>
  </si>
  <si>
    <t>最後の難関、再度山のアップダウン。</t>
    <rPh sb="0" eb="2">
      <t>サイゴ</t>
    </rPh>
    <rPh sb="3" eb="5">
      <t>ナンカン</t>
    </rPh>
    <rPh sb="6" eb="7">
      <t>フタタ</t>
    </rPh>
    <rPh sb="7" eb="8">
      <t>ド</t>
    </rPh>
    <rPh sb="8" eb="9">
      <t>ヤマ</t>
    </rPh>
    <phoneticPr fontId="2"/>
  </si>
  <si>
    <t>PC1 ローソン 神崎粟賀店</t>
    <phoneticPr fontId="2"/>
  </si>
  <si>
    <t>PC5 ローソン 神崎粟賀店</t>
    <phoneticPr fontId="2"/>
  </si>
  <si>
    <t>PC4　ローソン 香美町村岡店</t>
    <phoneticPr fontId="2"/>
  </si>
  <si>
    <t>右側。レシート取得</t>
    <rPh sb="0" eb="2">
      <t>ミギガワ</t>
    </rPh>
    <rPh sb="7" eb="9">
      <t>シュトク</t>
    </rPh>
    <phoneticPr fontId="2"/>
  </si>
  <si>
    <t>PC2 ローソン 香美町村岡店</t>
    <phoneticPr fontId="2"/>
  </si>
  <si>
    <t>ゴールPC　ローソン 山本通四丁目店</t>
    <phoneticPr fontId="2"/>
  </si>
  <si>
    <t>左側。レシート取得。PC1を過ぎると
生野峠のダラダラした上り。</t>
    <rPh sb="0" eb="2">
      <t>ヒダリガワ</t>
    </rPh>
    <rPh sb="7" eb="9">
      <t>シュトク</t>
    </rPh>
    <rPh sb="14" eb="15">
      <t>ス</t>
    </rPh>
    <rPh sb="19" eb="21">
      <t>イクノ</t>
    </rPh>
    <rPh sb="21" eb="22">
      <t>トウゲ</t>
    </rPh>
    <rPh sb="29" eb="30">
      <t>ノボ</t>
    </rPh>
    <phoneticPr fontId="2"/>
  </si>
  <si>
    <t>右側。レシートチェック。ここからひたすら９号線の長いアップダウンです。トラック注意。</t>
    <rPh sb="0" eb="2">
      <t>ミギガワ</t>
    </rPh>
    <rPh sb="21" eb="23">
      <t>ゴウセン</t>
    </rPh>
    <rPh sb="24" eb="25">
      <t>ナガ</t>
    </rPh>
    <rPh sb="39" eb="41">
      <t>チュウイ</t>
    </rPh>
    <phoneticPr fontId="2"/>
  </si>
  <si>
    <t>ここからもダラダラと上ります。</t>
    <rPh sb="10" eb="11">
      <t>ノボ</t>
    </rPh>
    <phoneticPr fontId="2"/>
  </si>
  <si>
    <t>アップダウンは続きます。</t>
    <rPh sb="7" eb="8">
      <t>ツヅ</t>
    </rPh>
    <phoneticPr fontId="2"/>
  </si>
  <si>
    <t>国道9号へ合流。</t>
    <rPh sb="0" eb="2">
      <t>コクドウ</t>
    </rPh>
    <rPh sb="3" eb="4">
      <t>ゴウ</t>
    </rPh>
    <rPh sb="5" eb="7">
      <t>ゴウリュウ</t>
    </rPh>
    <phoneticPr fontId="2"/>
  </si>
  <si>
    <t>歩道橋をわたること。ひたすら312号線を南へ、途中生野峠あり。</t>
    <rPh sb="0" eb="3">
      <t>ホドウキョウ</t>
    </rPh>
    <rPh sb="17" eb="19">
      <t>ゴウセン</t>
    </rPh>
    <rPh sb="20" eb="21">
      <t>ミナミ</t>
    </rPh>
    <rPh sb="23" eb="25">
      <t>トチュウ</t>
    </rPh>
    <rPh sb="25" eb="27">
      <t>イクノ</t>
    </rPh>
    <rPh sb="27" eb="28">
      <t>トウゲ</t>
    </rPh>
    <phoneticPr fontId="2"/>
  </si>
  <si>
    <t>（通過チェック・フォトコントロール）②、⑧</t>
    <phoneticPr fontId="2"/>
  </si>
  <si>
    <t>鉢伏高原　看板</t>
    <phoneticPr fontId="2"/>
  </si>
  <si>
    <t>（通過チェック・フォトコントロール）③、⑦</t>
    <phoneticPr fontId="2"/>
  </si>
  <si>
    <t>城原展望駐車場　看板</t>
    <rPh sb="0" eb="1">
      <t>シロ</t>
    </rPh>
    <rPh sb="1" eb="2">
      <t>ハラ</t>
    </rPh>
    <rPh sb="2" eb="4">
      <t>テンボウ</t>
    </rPh>
    <rPh sb="4" eb="7">
      <t>チュウシャジョウ</t>
    </rPh>
    <rPh sb="8" eb="10">
      <t>カンバン</t>
    </rPh>
    <phoneticPr fontId="2"/>
  </si>
  <si>
    <t>（通過チェック・フォトコントロール）④、⑥</t>
    <phoneticPr fontId="2"/>
  </si>
  <si>
    <t>余部崎灯台</t>
    <rPh sb="0" eb="1">
      <t>アマ</t>
    </rPh>
    <rPh sb="1" eb="2">
      <t>ベ</t>
    </rPh>
    <rPh sb="2" eb="3">
      <t>サキ</t>
    </rPh>
    <rPh sb="3" eb="5">
      <t>トウダイ</t>
    </rPh>
    <phoneticPr fontId="2"/>
  </si>
  <si>
    <t>（通過チェック・フォトコントロール）⑤</t>
    <phoneticPr fontId="2"/>
  </si>
  <si>
    <t>城崎マリンワールド</t>
    <rPh sb="0" eb="2">
      <t>キノサキ</t>
    </rPh>
    <phoneticPr fontId="2"/>
  </si>
  <si>
    <t>これより落ち葉や花びらが落ちている林道区間、きつい！！さらにスリップ注意！！途中不老の名水あり</t>
    <rPh sb="4" eb="5">
      <t>オ</t>
    </rPh>
    <rPh sb="6" eb="7">
      <t>バ</t>
    </rPh>
    <rPh sb="8" eb="9">
      <t>ハナ</t>
    </rPh>
    <rPh sb="12" eb="13">
      <t>オ</t>
    </rPh>
    <rPh sb="17" eb="18">
      <t>ハヤシ</t>
    </rPh>
    <rPh sb="18" eb="19">
      <t>ミチ</t>
    </rPh>
    <rPh sb="19" eb="21">
      <t>クカン</t>
    </rPh>
    <rPh sb="34" eb="36">
      <t>チュウイ</t>
    </rPh>
    <rPh sb="38" eb="40">
      <t>トチュウ</t>
    </rPh>
    <rPh sb="40" eb="42">
      <t>フロウ</t>
    </rPh>
    <rPh sb="43" eb="45">
      <t>メイスイ</t>
    </rPh>
    <phoneticPr fontId="2"/>
  </si>
  <si>
    <t>06:39～10:00</t>
    <phoneticPr fontId="2"/>
  </si>
  <si>
    <t>09:16～15:56</t>
    <phoneticPr fontId="2"/>
  </si>
  <si>
    <t>13:14～16)00:28</t>
    <phoneticPr fontId="2"/>
  </si>
  <si>
    <t>17:08～16)08:40</t>
    <phoneticPr fontId="2"/>
  </si>
  <si>
    <t>20:04～16)14:32</t>
    <phoneticPr fontId="2"/>
  </si>
  <si>
    <t>道路の右側にあるので先の信号を渡ってください。
お疲れ様でした！！店内でゴール受付。</t>
    <rPh sb="0" eb="2">
      <t>ドウロ</t>
    </rPh>
    <rPh sb="3" eb="4">
      <t>ミギ</t>
    </rPh>
    <rPh sb="4" eb="5">
      <t>ガワ</t>
    </rPh>
    <rPh sb="10" eb="11">
      <t>サキ</t>
    </rPh>
    <rPh sb="12" eb="14">
      <t>シンゴウ</t>
    </rPh>
    <rPh sb="15" eb="16">
      <t>ワタ</t>
    </rPh>
    <rPh sb="25" eb="26">
      <t>ツカ</t>
    </rPh>
    <rPh sb="27" eb="28">
      <t>サマ</t>
    </rPh>
    <rPh sb="33" eb="35">
      <t>テンナイ</t>
    </rPh>
    <rPh sb="39" eb="41">
      <t>ウケツケ</t>
    </rPh>
    <phoneticPr fontId="2"/>
  </si>
  <si>
    <t xml:space="preserve">22:48～16)20:00 </t>
    <phoneticPr fontId="2"/>
  </si>
  <si>
    <t>07:09～10:30</t>
    <phoneticPr fontId="2"/>
  </si>
  <si>
    <t>09:46～16:26</t>
    <phoneticPr fontId="2"/>
  </si>
  <si>
    <t>13:44～16)00:58</t>
    <phoneticPr fontId="2"/>
  </si>
  <si>
    <t>17:38～16)09:10</t>
    <phoneticPr fontId="2"/>
  </si>
  <si>
    <t>20:34～16)15:02</t>
    <phoneticPr fontId="2"/>
  </si>
  <si>
    <t xml:space="preserve">23:18～16)20:30 </t>
    <phoneticPr fontId="2"/>
  </si>
  <si>
    <t>（集合地点）</t>
    <rPh sb="1" eb="3">
      <t>シュウゴウ</t>
    </rPh>
    <rPh sb="3" eb="5">
      <t>チテン</t>
    </rPh>
    <phoneticPr fontId="2"/>
  </si>
  <si>
    <t>16)21:00クローズ</t>
    <phoneticPr fontId="2"/>
  </si>
  <si>
    <t>ブリーフィング・車検</t>
    <rPh sb="8" eb="10">
      <t>シャケン</t>
    </rPh>
    <phoneticPr fontId="2"/>
  </si>
  <si>
    <t>スタート</t>
    <phoneticPr fontId="1"/>
  </si>
  <si>
    <t>受付開始</t>
    <rPh sb="0" eb="2">
      <t>ウケツケ</t>
    </rPh>
    <rPh sb="2" eb="4">
      <t>カイシ</t>
    </rPh>
    <phoneticPr fontId="2"/>
  </si>
  <si>
    <t>4:30～5:00</t>
    <phoneticPr fontId="2"/>
  </si>
  <si>
    <t>4:00～4:30</t>
    <phoneticPr fontId="2"/>
  </si>
  <si>
    <t>4時スタート</t>
    <rPh sb="1" eb="2">
      <t>ジ</t>
    </rPh>
    <phoneticPr fontId="2"/>
  </si>
  <si>
    <t>4時30分スタート</t>
    <rPh sb="1" eb="2">
      <t>ジ</t>
    </rPh>
    <rPh sb="4" eb="5">
      <t>フン</t>
    </rPh>
    <phoneticPr fontId="2"/>
  </si>
  <si>
    <t>高坂峠ののぼりです。トンネルを越えると名水あり。</t>
    <rPh sb="0" eb="2">
      <t>タカサカ</t>
    </rPh>
    <rPh sb="2" eb="3">
      <t>トウゲ</t>
    </rPh>
    <rPh sb="15" eb="16">
      <t>コ</t>
    </rPh>
    <rPh sb="19" eb="21">
      <t>メイスイ</t>
    </rPh>
    <phoneticPr fontId="2"/>
  </si>
  <si>
    <t>09:16～15:56</t>
    <phoneticPr fontId="2"/>
  </si>
  <si>
    <t>PC3　ファミリーマート城崎温泉店</t>
    <rPh sb="12" eb="14">
      <t>キノサキ</t>
    </rPh>
    <rPh sb="14" eb="16">
      <t>オンセン</t>
    </rPh>
    <rPh sb="16" eb="17">
      <t>ミセ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</si>
</sst>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_ "/>
  </numFmts>
  <fonts count="24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b/>
      <sz val="14"/>
      <name val="ＭＳ Ｐゴシック"/>
      <family val="3"/>
      <charset val="128"/>
      <scheme val="major"/>
    </font>
    <font>
      <sz val="14"/>
      <name val="ＭＳ Ｐゴシック"/>
      <family val="3"/>
      <charset val="128"/>
      <scheme val="major"/>
    </font>
    <font>
      <sz val="13"/>
      <name val="ＭＳ Ｐゴシック"/>
      <family val="3"/>
      <charset val="128"/>
      <scheme val="major"/>
    </font>
    <font>
      <b/>
      <sz val="13"/>
      <name val="ＭＳ Ｐゴシック"/>
      <family val="3"/>
      <charset val="128"/>
      <scheme val="major"/>
    </font>
    <font>
      <sz val="10"/>
      <name val="Arial Unicode MS"/>
      <family val="2"/>
    </font>
    <font>
      <sz val="11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4"/>
      <color theme="1"/>
      <name val="ＭＳ Ｐゴシック"/>
      <family val="3"/>
      <charset val="128"/>
      <scheme val="major"/>
    </font>
    <font>
      <b/>
      <sz val="13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  <font>
      <b/>
      <sz val="11"/>
      <color theme="1"/>
      <name val="ＭＳ Ｐゴシック"/>
      <family val="3"/>
      <charset val="128"/>
      <scheme val="major"/>
    </font>
    <font>
      <b/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11">
    <xf numFmtId="0" fontId="0" fillId="0" borderId="0" xfId="0">
      <alignment vertical="center"/>
    </xf>
    <xf numFmtId="0" fontId="4" fillId="0" borderId="6" xfId="0" applyFont="1" applyFill="1" applyBorder="1">
      <alignment vertical="center"/>
    </xf>
    <xf numFmtId="0" fontId="4" fillId="0" borderId="6" xfId="0" applyFont="1" applyFill="1" applyBorder="1" applyAlignment="1">
      <alignment vertical="center"/>
    </xf>
    <xf numFmtId="0" fontId="4" fillId="0" borderId="5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 wrapText="1"/>
    </xf>
    <xf numFmtId="0" fontId="3" fillId="0" borderId="0" xfId="0" applyFont="1" applyFill="1">
      <alignment vertical="center"/>
    </xf>
    <xf numFmtId="0" fontId="4" fillId="0" borderId="9" xfId="0" applyFont="1" applyFill="1" applyBorder="1">
      <alignment vertical="center"/>
    </xf>
    <xf numFmtId="0" fontId="4" fillId="0" borderId="9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 wrapText="1"/>
    </xf>
    <xf numFmtId="0" fontId="6" fillId="0" borderId="9" xfId="0" applyFont="1" applyFill="1" applyBorder="1">
      <alignment vertical="center"/>
    </xf>
    <xf numFmtId="0" fontId="7" fillId="0" borderId="9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/>
    </xf>
    <xf numFmtId="14" fontId="3" fillId="0" borderId="0" xfId="0" applyNumberFormat="1" applyFont="1" applyFill="1" applyAlignment="1">
      <alignment vertical="center"/>
    </xf>
    <xf numFmtId="0" fontId="5" fillId="0" borderId="0" xfId="0" applyFont="1" applyFill="1">
      <alignment vertical="center"/>
    </xf>
    <xf numFmtId="0" fontId="3" fillId="0" borderId="0" xfId="0" applyFont="1" applyFill="1" applyAlignment="1">
      <alignment vertical="center"/>
    </xf>
    <xf numFmtId="0" fontId="6" fillId="0" borderId="5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9" fillId="0" borderId="5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 wrapText="1"/>
    </xf>
    <xf numFmtId="176" fontId="4" fillId="0" borderId="9" xfId="0" applyNumberFormat="1" applyFont="1" applyFill="1" applyBorder="1" applyAlignment="1">
      <alignment vertical="center" wrapText="1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10" fillId="0" borderId="4" xfId="0" applyFont="1" applyFill="1" applyBorder="1">
      <alignment vertical="center"/>
    </xf>
    <xf numFmtId="0" fontId="12" fillId="0" borderId="0" xfId="0" applyFont="1" applyFill="1">
      <alignment vertical="center"/>
    </xf>
    <xf numFmtId="176" fontId="12" fillId="0" borderId="0" xfId="0" applyNumberFormat="1" applyFont="1" applyFill="1" applyAlignment="1">
      <alignment horizontal="left" vertical="center"/>
    </xf>
    <xf numFmtId="176" fontId="12" fillId="0" borderId="0" xfId="0" applyNumberFormat="1" applyFont="1" applyFill="1" applyAlignment="1">
      <alignment horizontal="right" vertical="center"/>
    </xf>
    <xf numFmtId="0" fontId="13" fillId="0" borderId="0" xfId="0" applyFont="1" applyFill="1">
      <alignment vertical="center"/>
    </xf>
    <xf numFmtId="0" fontId="13" fillId="0" borderId="5" xfId="0" applyFont="1" applyFill="1" applyBorder="1">
      <alignment vertical="center"/>
    </xf>
    <xf numFmtId="0" fontId="13" fillId="0" borderId="6" xfId="0" applyFont="1" applyFill="1" applyBorder="1">
      <alignment vertical="center"/>
    </xf>
    <xf numFmtId="176" fontId="13" fillId="0" borderId="5" xfId="0" applyNumberFormat="1" applyFont="1" applyFill="1" applyBorder="1" applyAlignment="1">
      <alignment horizontal="left" vertical="center"/>
    </xf>
    <xf numFmtId="176" fontId="13" fillId="0" borderId="6" xfId="0" applyNumberFormat="1" applyFont="1" applyFill="1" applyBorder="1" applyAlignment="1">
      <alignment horizontal="right" vertical="center"/>
    </xf>
    <xf numFmtId="176" fontId="13" fillId="0" borderId="5" xfId="0" applyNumberFormat="1" applyFont="1" applyFill="1" applyBorder="1" applyAlignment="1">
      <alignment horizontal="right" vertical="center"/>
    </xf>
    <xf numFmtId="0" fontId="13" fillId="0" borderId="9" xfId="0" applyFont="1" applyFill="1" applyBorder="1">
      <alignment vertical="center"/>
    </xf>
    <xf numFmtId="0" fontId="13" fillId="0" borderId="5" xfId="0" applyFont="1" applyFill="1" applyBorder="1" applyAlignment="1">
      <alignment vertical="center" wrapText="1"/>
    </xf>
    <xf numFmtId="0" fontId="13" fillId="0" borderId="9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shrinkToFit="1"/>
    </xf>
    <xf numFmtId="49" fontId="6" fillId="0" borderId="7" xfId="0" applyNumberFormat="1" applyFont="1" applyFill="1" applyBorder="1" applyAlignment="1">
      <alignment horizontal="center" vertical="center" shrinkToFit="1"/>
    </xf>
    <xf numFmtId="0" fontId="13" fillId="0" borderId="0" xfId="0" applyFont="1" applyFill="1" applyBorder="1">
      <alignment vertical="center"/>
    </xf>
    <xf numFmtId="0" fontId="5" fillId="0" borderId="0" xfId="0" applyFont="1" applyFill="1" applyAlignment="1">
      <alignment vertical="center" shrinkToFit="1"/>
    </xf>
    <xf numFmtId="49" fontId="6" fillId="0" borderId="8" xfId="0" applyNumberFormat="1" applyFont="1" applyFill="1" applyBorder="1" applyAlignment="1">
      <alignment horizontal="center" vertical="center" shrinkToFit="1"/>
    </xf>
    <xf numFmtId="49" fontId="6" fillId="0" borderId="10" xfId="0" applyNumberFormat="1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vertical="center" shrinkToFit="1"/>
    </xf>
    <xf numFmtId="0" fontId="15" fillId="0" borderId="0" xfId="0" applyFont="1" applyFill="1">
      <alignment vertical="center"/>
    </xf>
    <xf numFmtId="0" fontId="6" fillId="0" borderId="5" xfId="0" applyFont="1" applyFill="1" applyBorder="1">
      <alignment vertical="center"/>
    </xf>
    <xf numFmtId="0" fontId="6" fillId="0" borderId="9" xfId="0" applyFont="1" applyFill="1" applyBorder="1" applyAlignment="1">
      <alignment vertical="center" wrapText="1"/>
    </xf>
    <xf numFmtId="0" fontId="13" fillId="0" borderId="11" xfId="0" applyFont="1" applyFill="1" applyBorder="1" applyAlignment="1">
      <alignment vertical="center" wrapText="1"/>
    </xf>
    <xf numFmtId="0" fontId="13" fillId="0" borderId="11" xfId="0" applyFont="1" applyFill="1" applyBorder="1">
      <alignment vertical="center"/>
    </xf>
    <xf numFmtId="176" fontId="13" fillId="0" borderId="11" xfId="0" applyNumberFormat="1" applyFont="1" applyFill="1" applyBorder="1" applyAlignment="1">
      <alignment horizontal="left" vertical="center"/>
    </xf>
    <xf numFmtId="176" fontId="13" fillId="0" borderId="11" xfId="0" applyNumberFormat="1" applyFont="1" applyFill="1" applyBorder="1" applyAlignment="1">
      <alignment horizontal="right" vertical="center"/>
    </xf>
    <xf numFmtId="0" fontId="4" fillId="0" borderId="11" xfId="0" applyFont="1" applyFill="1" applyBorder="1">
      <alignment vertical="center"/>
    </xf>
    <xf numFmtId="0" fontId="7" fillId="0" borderId="11" xfId="0" applyFont="1" applyFill="1" applyBorder="1" applyAlignment="1">
      <alignment vertical="center" wrapText="1"/>
    </xf>
    <xf numFmtId="49" fontId="6" fillId="0" borderId="12" xfId="0" applyNumberFormat="1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vertical="center"/>
    </xf>
    <xf numFmtId="176" fontId="15" fillId="0" borderId="0" xfId="0" applyNumberFormat="1" applyFont="1" applyFill="1" applyAlignment="1">
      <alignment horizontal="right" vertical="center"/>
    </xf>
    <xf numFmtId="0" fontId="0" fillId="0" borderId="0" xfId="0" applyFill="1">
      <alignment vertical="center"/>
    </xf>
    <xf numFmtId="0" fontId="14" fillId="0" borderId="0" xfId="0" applyFont="1" applyFill="1">
      <alignment vertical="center"/>
    </xf>
    <xf numFmtId="0" fontId="16" fillId="0" borderId="5" xfId="0" applyFont="1" applyFill="1" applyBorder="1">
      <alignment vertical="center"/>
    </xf>
    <xf numFmtId="0" fontId="16" fillId="0" borderId="5" xfId="0" applyFont="1" applyFill="1" applyBorder="1" applyAlignment="1">
      <alignment vertical="center" wrapText="1"/>
    </xf>
    <xf numFmtId="176" fontId="13" fillId="0" borderId="5" xfId="0" applyNumberFormat="1" applyFont="1" applyFill="1" applyBorder="1">
      <alignment vertical="center"/>
    </xf>
    <xf numFmtId="0" fontId="10" fillId="0" borderId="14" xfId="0" applyFont="1" applyFill="1" applyBorder="1">
      <alignment vertical="center"/>
    </xf>
    <xf numFmtId="0" fontId="10" fillId="2" borderId="4" xfId="0" applyFont="1" applyFill="1" applyBorder="1">
      <alignment vertical="center"/>
    </xf>
    <xf numFmtId="0" fontId="13" fillId="2" borderId="5" xfId="0" applyFont="1" applyFill="1" applyBorder="1" applyAlignment="1">
      <alignment vertical="center" wrapText="1"/>
    </xf>
    <xf numFmtId="0" fontId="13" fillId="2" borderId="5" xfId="0" applyFont="1" applyFill="1" applyBorder="1">
      <alignment vertical="center"/>
    </xf>
    <xf numFmtId="0" fontId="13" fillId="2" borderId="6" xfId="0" applyFont="1" applyFill="1" applyBorder="1">
      <alignment vertical="center"/>
    </xf>
    <xf numFmtId="176" fontId="13" fillId="2" borderId="5" xfId="0" applyNumberFormat="1" applyFont="1" applyFill="1" applyBorder="1" applyAlignment="1">
      <alignment horizontal="left" vertical="center"/>
    </xf>
    <xf numFmtId="176" fontId="13" fillId="2" borderId="5" xfId="0" applyNumberFormat="1" applyFont="1" applyFill="1" applyBorder="1" applyAlignment="1">
      <alignment horizontal="right" vertical="center"/>
    </xf>
    <xf numFmtId="0" fontId="13" fillId="2" borderId="9" xfId="0" applyFont="1" applyFill="1" applyBorder="1" applyAlignment="1">
      <alignment vertical="center" wrapText="1"/>
    </xf>
    <xf numFmtId="0" fontId="13" fillId="2" borderId="9" xfId="0" applyFont="1" applyFill="1" applyBorder="1">
      <alignment vertical="center"/>
    </xf>
    <xf numFmtId="0" fontId="4" fillId="2" borderId="9" xfId="0" applyFont="1" applyFill="1" applyBorder="1">
      <alignment vertical="center"/>
    </xf>
    <xf numFmtId="49" fontId="6" fillId="2" borderId="10" xfId="0" applyNumberFormat="1" applyFont="1" applyFill="1" applyBorder="1" applyAlignment="1">
      <alignment horizontal="center" vertical="center" shrinkToFit="1"/>
    </xf>
    <xf numFmtId="0" fontId="6" fillId="2" borderId="9" xfId="0" applyFont="1" applyFill="1" applyBorder="1">
      <alignment vertical="center"/>
    </xf>
    <xf numFmtId="0" fontId="6" fillId="2" borderId="9" xfId="0" applyFont="1" applyFill="1" applyBorder="1" applyAlignment="1">
      <alignment vertical="center" wrapText="1"/>
    </xf>
    <xf numFmtId="0" fontId="17" fillId="2" borderId="9" xfId="0" applyFont="1" applyFill="1" applyBorder="1" applyAlignment="1">
      <alignment vertical="center" wrapText="1"/>
    </xf>
    <xf numFmtId="0" fontId="18" fillId="2" borderId="4" xfId="0" applyFont="1" applyFill="1" applyBorder="1">
      <alignment vertical="center"/>
    </xf>
    <xf numFmtId="0" fontId="19" fillId="2" borderId="9" xfId="0" applyFont="1" applyFill="1" applyBorder="1">
      <alignment vertical="center"/>
    </xf>
    <xf numFmtId="176" fontId="19" fillId="2" borderId="5" xfId="0" applyNumberFormat="1" applyFont="1" applyFill="1" applyBorder="1" applyAlignment="1">
      <alignment horizontal="left" vertical="center"/>
    </xf>
    <xf numFmtId="176" fontId="19" fillId="2" borderId="5" xfId="0" applyNumberFormat="1" applyFont="1" applyFill="1" applyBorder="1" applyAlignment="1">
      <alignment horizontal="right" vertical="center"/>
    </xf>
    <xf numFmtId="49" fontId="17" fillId="2" borderId="10" xfId="0" applyNumberFormat="1" applyFont="1" applyFill="1" applyBorder="1" applyAlignment="1">
      <alignment horizontal="center" vertical="center" shrinkToFit="1"/>
    </xf>
    <xf numFmtId="0" fontId="17" fillId="2" borderId="9" xfId="0" applyFont="1" applyFill="1" applyBorder="1">
      <alignment vertical="center"/>
    </xf>
    <xf numFmtId="176" fontId="13" fillId="2" borderId="6" xfId="0" applyNumberFormat="1" applyFont="1" applyFill="1" applyBorder="1" applyAlignment="1">
      <alignment horizontal="right" vertical="center"/>
    </xf>
    <xf numFmtId="0" fontId="6" fillId="2" borderId="6" xfId="0" applyFont="1" applyFill="1" applyBorder="1">
      <alignment vertical="center"/>
    </xf>
    <xf numFmtId="0" fontId="6" fillId="2" borderId="6" xfId="0" applyFont="1" applyFill="1" applyBorder="1" applyAlignment="1">
      <alignment vertical="center"/>
    </xf>
    <xf numFmtId="49" fontId="6" fillId="2" borderId="7" xfId="0" applyNumberFormat="1" applyFont="1" applyFill="1" applyBorder="1" applyAlignment="1">
      <alignment horizontal="center" vertical="center" shrinkToFit="1"/>
    </xf>
    <xf numFmtId="0" fontId="19" fillId="2" borderId="5" xfId="0" applyFont="1" applyFill="1" applyBorder="1" applyAlignment="1">
      <alignment vertical="center" wrapText="1"/>
    </xf>
    <xf numFmtId="0" fontId="19" fillId="2" borderId="5" xfId="0" applyFont="1" applyFill="1" applyBorder="1">
      <alignment vertical="center"/>
    </xf>
    <xf numFmtId="0" fontId="19" fillId="2" borderId="6" xfId="0" applyFont="1" applyFill="1" applyBorder="1">
      <alignment vertical="center"/>
    </xf>
    <xf numFmtId="0" fontId="17" fillId="2" borderId="5" xfId="0" applyFont="1" applyFill="1" applyBorder="1">
      <alignment vertical="center"/>
    </xf>
    <xf numFmtId="0" fontId="17" fillId="2" borderId="5" xfId="0" applyFont="1" applyFill="1" applyBorder="1" applyAlignment="1">
      <alignment vertical="center" wrapText="1"/>
    </xf>
    <xf numFmtId="49" fontId="17" fillId="2" borderId="8" xfId="0" applyNumberFormat="1" applyFont="1" applyFill="1" applyBorder="1" applyAlignment="1">
      <alignment horizontal="center" vertical="center" shrinkToFit="1"/>
    </xf>
    <xf numFmtId="0" fontId="20" fillId="0" borderId="0" xfId="0" applyFont="1" applyFill="1">
      <alignment vertical="center"/>
    </xf>
    <xf numFmtId="0" fontId="21" fillId="0" borderId="5" xfId="0" applyFont="1" applyFill="1" applyBorder="1">
      <alignment vertical="center"/>
    </xf>
    <xf numFmtId="49" fontId="21" fillId="0" borderId="5" xfId="0" applyNumberFormat="1" applyFont="1" applyFill="1" applyBorder="1" applyAlignment="1">
      <alignment horizontal="center" vertical="center" shrinkToFit="1"/>
    </xf>
    <xf numFmtId="0" fontId="22" fillId="0" borderId="5" xfId="0" applyFont="1" applyFill="1" applyBorder="1" applyAlignment="1">
      <alignment vertical="center" wrapText="1"/>
    </xf>
    <xf numFmtId="49" fontId="22" fillId="0" borderId="5" xfId="0" applyNumberFormat="1" applyFont="1" applyFill="1" applyBorder="1" applyAlignment="1">
      <alignment horizontal="center" vertical="center" shrinkToFit="1"/>
    </xf>
    <xf numFmtId="0" fontId="21" fillId="0" borderId="5" xfId="0" applyFont="1" applyFill="1" applyBorder="1" applyAlignment="1">
      <alignment vertical="center" wrapText="1"/>
    </xf>
    <xf numFmtId="0" fontId="22" fillId="0" borderId="5" xfId="0" applyFont="1" applyFill="1" applyBorder="1">
      <alignment vertical="center"/>
    </xf>
    <xf numFmtId="0" fontId="23" fillId="0" borderId="5" xfId="0" applyFont="1" applyBorder="1">
      <alignment vertical="center"/>
    </xf>
    <xf numFmtId="20" fontId="23" fillId="0" borderId="5" xfId="0" applyNumberFormat="1" applyFont="1" applyBorder="1" applyAlignment="1">
      <alignment horizontal="center" vertical="center"/>
    </xf>
    <xf numFmtId="0" fontId="0" fillId="2" borderId="5" xfId="0" applyFill="1" applyBorder="1">
      <alignment vertical="center"/>
    </xf>
    <xf numFmtId="0" fontId="23" fillId="2" borderId="5" xfId="0" applyFont="1" applyFill="1" applyBorder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 shrinkToFit="1"/>
    </xf>
    <xf numFmtId="0" fontId="5" fillId="0" borderId="0" xfId="0" applyFont="1" applyFill="1" applyAlignment="1">
      <alignment horizontal="center" vertical="center" shrinkToFit="1"/>
    </xf>
    <xf numFmtId="0" fontId="5" fillId="0" borderId="13" xfId="0" applyFont="1" applyFill="1" applyBorder="1" applyAlignment="1">
      <alignment horizontal="center" vertical="center" shrinkToFit="1"/>
    </xf>
    <xf numFmtId="49" fontId="6" fillId="2" borderId="15" xfId="0" applyNumberFormat="1" applyFont="1" applyFill="1" applyBorder="1" applyAlignment="1">
      <alignment horizontal="center" vertical="center" shrinkToFit="1"/>
    </xf>
    <xf numFmtId="49" fontId="6" fillId="2" borderId="16" xfId="0" applyNumberFormat="1" applyFont="1" applyFill="1" applyBorder="1" applyAlignment="1">
      <alignment horizontal="center" vertical="center" shrinkToFit="1"/>
    </xf>
    <xf numFmtId="49" fontId="21" fillId="0" borderId="5" xfId="0" applyNumberFormat="1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133</xdr:row>
      <xdr:rowOff>95250</xdr:rowOff>
    </xdr:from>
    <xdr:to>
      <xdr:col>2</xdr:col>
      <xdr:colOff>1152525</xdr:colOff>
      <xdr:row>150</xdr:row>
      <xdr:rowOff>18236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02A252C-AD4E-440F-AE69-64222E4DD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18625"/>
          <a:ext cx="4638675" cy="336151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133</xdr:row>
      <xdr:rowOff>95250</xdr:rowOff>
    </xdr:from>
    <xdr:to>
      <xdr:col>3</xdr:col>
      <xdr:colOff>2252727</xdr:colOff>
      <xdr:row>150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E73173-697F-4A01-9AE5-B914E4C2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34718625"/>
          <a:ext cx="2205102" cy="3362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2</xdr:col>
      <xdr:colOff>1087341</xdr:colOff>
      <xdr:row>164</xdr:row>
      <xdr:rowOff>190500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4D3323E-C5EB-4670-9CD9-7CEE4F796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37725"/>
          <a:ext cx="4573491" cy="2571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21302</xdr:rowOff>
    </xdr:from>
    <xdr:to>
      <xdr:col>7</xdr:col>
      <xdr:colOff>9525</xdr:colOff>
      <xdr:row>163</xdr:row>
      <xdr:rowOff>215539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750CA94-885B-4540-B0A4-99AE567C5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35159027"/>
          <a:ext cx="4191000" cy="23564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2</xdr:col>
      <xdr:colOff>1206425</xdr:colOff>
      <xdr:row>180</xdr:row>
      <xdr:rowOff>9525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BD5E554-6AC8-4DED-89AF-6B2B318AF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38125"/>
          <a:ext cx="4692575" cy="2638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168</xdr:row>
      <xdr:rowOff>0</xdr:rowOff>
    </xdr:from>
    <xdr:to>
      <xdr:col>7</xdr:col>
      <xdr:colOff>532260</xdr:colOff>
      <xdr:row>180</xdr:row>
      <xdr:rowOff>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2A25FD58-A999-48D9-A2E6-D0C780DC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38338125"/>
          <a:ext cx="4675635" cy="2628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8"/>
  <sheetViews>
    <sheetView tabSelected="1" view="pageBreakPreview" topLeftCell="A145" zoomScaleNormal="100" zoomScaleSheetLayoutView="100" workbookViewId="0">
      <selection activeCell="B168" sqref="B168"/>
    </sheetView>
  </sheetViews>
  <sheetFormatPr defaultColWidth="7.75" defaultRowHeight="17.25"/>
  <cols>
    <col min="1" max="1" width="7.25" style="23" customWidth="1"/>
    <col min="2" max="2" width="38.5" style="25" customWidth="1"/>
    <col min="3" max="3" width="17" style="25" customWidth="1"/>
    <col min="4" max="4" width="36.625" style="25" customWidth="1"/>
    <col min="5" max="5" width="8.75" style="26" customWidth="1"/>
    <col min="6" max="6" width="9.125" style="27" customWidth="1"/>
    <col min="7" max="7" width="0.375" style="7" customWidth="1"/>
    <col min="8" max="8" width="37" style="16" customWidth="1"/>
    <col min="9" max="9" width="11.375" style="43" customWidth="1"/>
    <col min="10" max="10" width="11.25" style="43" customWidth="1"/>
    <col min="11" max="16384" width="7.75" style="7"/>
  </cols>
  <sheetData>
    <row r="1" spans="1:10">
      <c r="A1" s="22" t="s">
        <v>58</v>
      </c>
      <c r="H1" s="14"/>
      <c r="I1" s="105">
        <f ca="1">TODAY()</f>
        <v>43293</v>
      </c>
      <c r="J1" s="106"/>
    </row>
    <row r="2" spans="1:10" ht="18" thickBot="1">
      <c r="B2" s="28"/>
      <c r="I2" s="107"/>
      <c r="J2" s="107"/>
    </row>
    <row r="3" spans="1:10" ht="21.75" customHeight="1" thickBot="1">
      <c r="A3" s="38"/>
      <c r="B3" s="37" t="s">
        <v>0</v>
      </c>
      <c r="C3" s="37" t="s">
        <v>1</v>
      </c>
      <c r="D3" s="37" t="s">
        <v>1</v>
      </c>
      <c r="E3" s="39" t="s">
        <v>2</v>
      </c>
      <c r="F3" s="39" t="s">
        <v>3</v>
      </c>
      <c r="G3" s="37"/>
      <c r="H3" s="37" t="s">
        <v>4</v>
      </c>
      <c r="I3" s="40" t="s">
        <v>38</v>
      </c>
      <c r="J3" s="40" t="s">
        <v>38</v>
      </c>
    </row>
    <row r="4" spans="1:10" ht="18" thickTop="1">
      <c r="A4" s="65">
        <v>1</v>
      </c>
      <c r="B4" s="67" t="s">
        <v>11</v>
      </c>
      <c r="C4" s="68"/>
      <c r="D4" s="68" t="s">
        <v>9</v>
      </c>
      <c r="E4" s="69">
        <v>0</v>
      </c>
      <c r="F4" s="84">
        <v>0</v>
      </c>
      <c r="G4" s="85"/>
      <c r="H4" s="86" t="s">
        <v>32</v>
      </c>
      <c r="I4" s="87" t="s">
        <v>56</v>
      </c>
      <c r="J4" s="87" t="s">
        <v>57</v>
      </c>
    </row>
    <row r="5" spans="1:10">
      <c r="A5" s="24">
        <f t="shared" ref="A5:A73" si="0">A4+1</f>
        <v>2</v>
      </c>
      <c r="B5" s="29" t="s">
        <v>10</v>
      </c>
      <c r="C5" s="30" t="s">
        <v>5</v>
      </c>
      <c r="D5" s="30" t="s">
        <v>6</v>
      </c>
      <c r="E5" s="31">
        <f>F5-F4</f>
        <v>0.3</v>
      </c>
      <c r="F5" s="32">
        <v>0.3</v>
      </c>
      <c r="G5" s="1"/>
      <c r="H5" s="2" t="s">
        <v>31</v>
      </c>
      <c r="I5" s="41"/>
      <c r="J5" s="41"/>
    </row>
    <row r="6" spans="1:10">
      <c r="A6" s="24">
        <f t="shared" si="0"/>
        <v>3</v>
      </c>
      <c r="B6" s="29" t="s">
        <v>41</v>
      </c>
      <c r="C6" s="30" t="s">
        <v>7</v>
      </c>
      <c r="D6" s="30" t="s">
        <v>9</v>
      </c>
      <c r="E6" s="31">
        <f t="shared" ref="E6:E98" si="1">F6-F5</f>
        <v>0.89999999999999991</v>
      </c>
      <c r="F6" s="32">
        <v>1.2</v>
      </c>
      <c r="G6" s="1"/>
      <c r="H6" s="2"/>
      <c r="I6" s="41"/>
      <c r="J6" s="41"/>
    </row>
    <row r="7" spans="1:10">
      <c r="A7" s="24">
        <f t="shared" si="0"/>
        <v>4</v>
      </c>
      <c r="B7" s="29" t="s">
        <v>12</v>
      </c>
      <c r="C7" s="29" t="s">
        <v>5</v>
      </c>
      <c r="D7" s="29" t="s">
        <v>30</v>
      </c>
      <c r="E7" s="31">
        <f t="shared" si="1"/>
        <v>1.0000000000000002</v>
      </c>
      <c r="F7" s="33">
        <v>2.2000000000000002</v>
      </c>
      <c r="G7" s="3"/>
      <c r="H7" s="4"/>
      <c r="I7" s="41"/>
      <c r="J7" s="41"/>
    </row>
    <row r="8" spans="1:10">
      <c r="A8" s="24">
        <f t="shared" si="0"/>
        <v>5</v>
      </c>
      <c r="B8" s="29" t="s">
        <v>13</v>
      </c>
      <c r="C8" s="29" t="s">
        <v>14</v>
      </c>
      <c r="D8" s="29" t="s">
        <v>25</v>
      </c>
      <c r="E8" s="31">
        <f t="shared" si="1"/>
        <v>1.2999999999999998</v>
      </c>
      <c r="F8" s="33">
        <v>3.5</v>
      </c>
      <c r="G8" s="3"/>
      <c r="H8" s="4" t="s">
        <v>33</v>
      </c>
      <c r="I8" s="44"/>
      <c r="J8" s="44"/>
    </row>
    <row r="9" spans="1:10">
      <c r="A9" s="24">
        <f t="shared" si="0"/>
        <v>6</v>
      </c>
      <c r="B9" s="29" t="s">
        <v>15</v>
      </c>
      <c r="C9" s="29" t="s">
        <v>5</v>
      </c>
      <c r="D9" s="29" t="s">
        <v>9</v>
      </c>
      <c r="E9" s="31">
        <f t="shared" si="1"/>
        <v>0.29999999999999982</v>
      </c>
      <c r="F9" s="33">
        <v>3.8</v>
      </c>
      <c r="G9" s="3"/>
      <c r="H9" s="4"/>
      <c r="I9" s="44"/>
      <c r="J9" s="44"/>
    </row>
    <row r="10" spans="1:10">
      <c r="A10" s="24">
        <f t="shared" si="0"/>
        <v>7</v>
      </c>
      <c r="B10" s="29" t="s">
        <v>24</v>
      </c>
      <c r="C10" s="29" t="s">
        <v>14</v>
      </c>
      <c r="D10" s="29" t="s">
        <v>29</v>
      </c>
      <c r="E10" s="31">
        <f t="shared" si="1"/>
        <v>0.20000000000000018</v>
      </c>
      <c r="F10" s="33">
        <v>4</v>
      </c>
      <c r="G10" s="3"/>
      <c r="H10" s="5" t="s">
        <v>34</v>
      </c>
      <c r="I10" s="44"/>
      <c r="J10" s="44"/>
    </row>
    <row r="11" spans="1:10" s="94" customFormat="1" ht="30">
      <c r="A11" s="78">
        <f t="shared" si="0"/>
        <v>8</v>
      </c>
      <c r="B11" s="88" t="s">
        <v>39</v>
      </c>
      <c r="C11" s="89" t="s">
        <v>8</v>
      </c>
      <c r="D11" s="90" t="s">
        <v>28</v>
      </c>
      <c r="E11" s="80">
        <f t="shared" si="1"/>
        <v>5.3000000000000007</v>
      </c>
      <c r="F11" s="81">
        <v>9.3000000000000007</v>
      </c>
      <c r="G11" s="91"/>
      <c r="H11" s="92" t="s">
        <v>37</v>
      </c>
      <c r="I11" s="93"/>
      <c r="J11" s="93"/>
    </row>
    <row r="12" spans="1:10">
      <c r="A12" s="24">
        <f t="shared" si="0"/>
        <v>9</v>
      </c>
      <c r="B12" s="29" t="s">
        <v>17</v>
      </c>
      <c r="C12" s="29" t="s">
        <v>26</v>
      </c>
      <c r="D12" s="30" t="s">
        <v>16</v>
      </c>
      <c r="E12" s="31">
        <f t="shared" si="1"/>
        <v>1</v>
      </c>
      <c r="F12" s="33">
        <v>10.3</v>
      </c>
      <c r="G12" s="3"/>
      <c r="H12" s="5" t="s">
        <v>35</v>
      </c>
      <c r="I12" s="44"/>
      <c r="J12" s="44"/>
    </row>
    <row r="13" spans="1:10">
      <c r="A13" s="24">
        <f t="shared" si="0"/>
        <v>10</v>
      </c>
      <c r="B13" s="29" t="s">
        <v>42</v>
      </c>
      <c r="C13" s="29" t="s">
        <v>5</v>
      </c>
      <c r="D13" s="29" t="s">
        <v>27</v>
      </c>
      <c r="E13" s="31">
        <f t="shared" si="1"/>
        <v>1.6999999999999993</v>
      </c>
      <c r="F13" s="33">
        <v>12</v>
      </c>
      <c r="G13" s="3"/>
      <c r="H13" s="4"/>
      <c r="I13" s="44"/>
      <c r="J13" s="44"/>
    </row>
    <row r="14" spans="1:10" ht="32.25" customHeight="1">
      <c r="A14" s="24">
        <f t="shared" si="0"/>
        <v>11</v>
      </c>
      <c r="B14" s="29" t="s">
        <v>18</v>
      </c>
      <c r="C14" s="29" t="s">
        <v>14</v>
      </c>
      <c r="D14" s="29" t="s">
        <v>20</v>
      </c>
      <c r="E14" s="31">
        <f t="shared" si="1"/>
        <v>1.5</v>
      </c>
      <c r="F14" s="33">
        <v>13.5</v>
      </c>
      <c r="G14" s="3"/>
      <c r="H14" s="4" t="s">
        <v>36</v>
      </c>
      <c r="I14" s="44"/>
      <c r="J14" s="44"/>
    </row>
    <row r="15" spans="1:10">
      <c r="A15" s="24">
        <f t="shared" si="0"/>
        <v>12</v>
      </c>
      <c r="B15" s="29" t="s">
        <v>19</v>
      </c>
      <c r="C15" s="29" t="s">
        <v>7</v>
      </c>
      <c r="D15" s="29" t="s">
        <v>20</v>
      </c>
      <c r="E15" s="31">
        <f t="shared" si="1"/>
        <v>2.3000000000000007</v>
      </c>
      <c r="F15" s="33">
        <v>15.8</v>
      </c>
      <c r="G15" s="3"/>
      <c r="H15" s="5"/>
      <c r="I15" s="44"/>
      <c r="J15" s="44"/>
    </row>
    <row r="16" spans="1:10">
      <c r="A16" s="24">
        <f t="shared" si="0"/>
        <v>13</v>
      </c>
      <c r="B16" s="29" t="s">
        <v>21</v>
      </c>
      <c r="C16" s="29" t="s">
        <v>5</v>
      </c>
      <c r="D16" s="29" t="s">
        <v>22</v>
      </c>
      <c r="E16" s="31">
        <f t="shared" si="1"/>
        <v>0.5</v>
      </c>
      <c r="F16" s="33">
        <v>16.3</v>
      </c>
      <c r="G16" s="3"/>
      <c r="H16" s="4"/>
      <c r="I16" s="44"/>
      <c r="J16" s="44"/>
    </row>
    <row r="17" spans="1:10">
      <c r="A17" s="24">
        <f t="shared" si="0"/>
        <v>14</v>
      </c>
      <c r="B17" s="29" t="s">
        <v>23</v>
      </c>
      <c r="C17" s="29" t="s">
        <v>5</v>
      </c>
      <c r="D17" s="29" t="s">
        <v>40</v>
      </c>
      <c r="E17" s="31">
        <f t="shared" si="1"/>
        <v>12.399999999999999</v>
      </c>
      <c r="F17" s="33">
        <v>28.7</v>
      </c>
      <c r="G17" s="3"/>
      <c r="H17" s="4"/>
      <c r="I17" s="44"/>
      <c r="J17" s="44"/>
    </row>
    <row r="18" spans="1:10">
      <c r="A18" s="24">
        <f t="shared" si="0"/>
        <v>15</v>
      </c>
      <c r="B18" s="29" t="s">
        <v>44</v>
      </c>
      <c r="C18" s="29" t="s">
        <v>7</v>
      </c>
      <c r="D18" s="29" t="s">
        <v>43</v>
      </c>
      <c r="E18" s="31">
        <f t="shared" si="1"/>
        <v>1.3000000000000007</v>
      </c>
      <c r="F18" s="33">
        <v>30</v>
      </c>
      <c r="G18" s="3"/>
      <c r="H18" s="4"/>
      <c r="I18" s="44"/>
      <c r="J18" s="44"/>
    </row>
    <row r="19" spans="1:10">
      <c r="A19" s="24">
        <f t="shared" si="0"/>
        <v>16</v>
      </c>
      <c r="B19" s="29" t="s">
        <v>45</v>
      </c>
      <c r="C19" s="29" t="s">
        <v>46</v>
      </c>
      <c r="D19" s="29" t="s">
        <v>43</v>
      </c>
      <c r="E19" s="31">
        <f t="shared" si="1"/>
        <v>4.2000000000000028</v>
      </c>
      <c r="F19" s="33">
        <v>34.200000000000003</v>
      </c>
      <c r="G19" s="3"/>
      <c r="H19" s="4"/>
      <c r="I19" s="44"/>
      <c r="J19" s="44"/>
    </row>
    <row r="20" spans="1:10">
      <c r="A20" s="24">
        <f t="shared" si="0"/>
        <v>17</v>
      </c>
      <c r="B20" s="29" t="s">
        <v>47</v>
      </c>
      <c r="C20" s="29" t="s">
        <v>7</v>
      </c>
      <c r="D20" s="29" t="s">
        <v>48</v>
      </c>
      <c r="E20" s="31">
        <f t="shared" si="1"/>
        <v>1.1999999999999957</v>
      </c>
      <c r="F20" s="33">
        <v>35.4</v>
      </c>
      <c r="G20" s="3"/>
      <c r="H20" s="4"/>
      <c r="I20" s="44"/>
      <c r="J20" s="44"/>
    </row>
    <row r="21" spans="1:10">
      <c r="A21" s="24">
        <f t="shared" si="0"/>
        <v>18</v>
      </c>
      <c r="B21" s="34" t="s">
        <v>49</v>
      </c>
      <c r="C21" s="29" t="s">
        <v>5</v>
      </c>
      <c r="D21" s="29" t="s">
        <v>43</v>
      </c>
      <c r="E21" s="31">
        <f t="shared" si="1"/>
        <v>2.5</v>
      </c>
      <c r="F21" s="33">
        <v>37.9</v>
      </c>
      <c r="G21" s="3"/>
      <c r="H21" s="6"/>
      <c r="I21" s="45"/>
      <c r="J21" s="45"/>
    </row>
    <row r="22" spans="1:10">
      <c r="A22" s="24">
        <f t="shared" si="0"/>
        <v>19</v>
      </c>
      <c r="B22" s="29" t="s">
        <v>53</v>
      </c>
      <c r="C22" s="29" t="s">
        <v>7</v>
      </c>
      <c r="D22" s="42" t="s">
        <v>43</v>
      </c>
      <c r="E22" s="31">
        <f t="shared" si="1"/>
        <v>6.3000000000000043</v>
      </c>
      <c r="F22" s="33">
        <v>44.2</v>
      </c>
      <c r="G22" s="3"/>
      <c r="H22" s="5"/>
      <c r="I22" s="44"/>
      <c r="J22" s="44"/>
    </row>
    <row r="23" spans="1:10">
      <c r="A23" s="24">
        <f t="shared" si="0"/>
        <v>20</v>
      </c>
      <c r="B23" s="35" t="s">
        <v>50</v>
      </c>
      <c r="C23" s="29" t="s">
        <v>5</v>
      </c>
      <c r="D23" s="29" t="s">
        <v>51</v>
      </c>
      <c r="E23" s="31">
        <f t="shared" si="1"/>
        <v>5</v>
      </c>
      <c r="F23" s="33">
        <v>49.2</v>
      </c>
      <c r="G23" s="3"/>
      <c r="H23" s="19" t="s">
        <v>52</v>
      </c>
      <c r="I23" s="44"/>
      <c r="J23" s="44"/>
    </row>
    <row r="24" spans="1:10">
      <c r="A24" s="24">
        <f t="shared" si="0"/>
        <v>21</v>
      </c>
      <c r="B24" s="29" t="s">
        <v>59</v>
      </c>
      <c r="C24" s="29" t="s">
        <v>7</v>
      </c>
      <c r="D24" s="35" t="s">
        <v>60</v>
      </c>
      <c r="E24" s="31">
        <f t="shared" si="1"/>
        <v>1.5999999999999943</v>
      </c>
      <c r="F24" s="33">
        <v>50.8</v>
      </c>
      <c r="G24" s="3"/>
      <c r="H24" s="4"/>
      <c r="I24" s="44"/>
      <c r="J24" s="44"/>
    </row>
    <row r="25" spans="1:10">
      <c r="A25" s="24">
        <f t="shared" si="0"/>
        <v>22</v>
      </c>
      <c r="B25" s="61" t="s">
        <v>61</v>
      </c>
      <c r="C25" s="61" t="s">
        <v>62</v>
      </c>
      <c r="D25" s="61" t="s">
        <v>63</v>
      </c>
      <c r="E25" s="31">
        <f t="shared" si="1"/>
        <v>6.8000000000000043</v>
      </c>
      <c r="F25" s="33">
        <v>57.6</v>
      </c>
      <c r="G25" s="3"/>
      <c r="H25" s="4" t="s">
        <v>79</v>
      </c>
      <c r="I25" s="44"/>
      <c r="J25" s="44"/>
    </row>
    <row r="26" spans="1:10">
      <c r="A26" s="24">
        <f t="shared" si="0"/>
        <v>23</v>
      </c>
      <c r="B26" s="62" t="s">
        <v>64</v>
      </c>
      <c r="C26" s="61" t="s">
        <v>46</v>
      </c>
      <c r="D26" s="61" t="s">
        <v>65</v>
      </c>
      <c r="E26" s="31">
        <f t="shared" si="1"/>
        <v>0.79999999999999716</v>
      </c>
      <c r="F26" s="63">
        <v>58.4</v>
      </c>
      <c r="G26" s="3"/>
      <c r="H26" s="17"/>
      <c r="I26" s="44"/>
      <c r="J26" s="44"/>
    </row>
    <row r="27" spans="1:10">
      <c r="A27" s="24">
        <f t="shared" si="0"/>
        <v>24</v>
      </c>
      <c r="B27" s="62" t="s">
        <v>66</v>
      </c>
      <c r="C27" s="61" t="s">
        <v>7</v>
      </c>
      <c r="D27" s="61" t="s">
        <v>67</v>
      </c>
      <c r="E27" s="31">
        <f t="shared" si="1"/>
        <v>0.39999999999999858</v>
      </c>
      <c r="F27" s="63">
        <v>58.8</v>
      </c>
      <c r="G27" s="3"/>
      <c r="H27" s="4"/>
      <c r="I27" s="44"/>
      <c r="J27" s="44"/>
    </row>
    <row r="28" spans="1:10">
      <c r="A28" s="24">
        <f t="shared" si="0"/>
        <v>25</v>
      </c>
      <c r="B28" s="62" t="s">
        <v>68</v>
      </c>
      <c r="C28" s="61" t="s">
        <v>46</v>
      </c>
      <c r="D28" s="61" t="s">
        <v>69</v>
      </c>
      <c r="E28" s="31">
        <f t="shared" si="1"/>
        <v>1.3000000000000043</v>
      </c>
      <c r="F28" s="63">
        <v>60.1</v>
      </c>
      <c r="G28" s="3"/>
      <c r="H28" s="4"/>
      <c r="I28" s="44"/>
      <c r="J28" s="44"/>
    </row>
    <row r="29" spans="1:10">
      <c r="A29" s="24">
        <f t="shared" si="0"/>
        <v>26</v>
      </c>
      <c r="B29" s="61" t="s">
        <v>70</v>
      </c>
      <c r="C29" s="61" t="s">
        <v>7</v>
      </c>
      <c r="D29" s="62" t="s">
        <v>69</v>
      </c>
      <c r="E29" s="31">
        <f t="shared" si="1"/>
        <v>1</v>
      </c>
      <c r="F29" s="63">
        <v>61.1</v>
      </c>
      <c r="G29" s="3"/>
      <c r="H29" s="6"/>
      <c r="I29" s="44"/>
      <c r="J29" s="44"/>
    </row>
    <row r="30" spans="1:10" s="15" customFormat="1">
      <c r="A30" s="24">
        <f t="shared" si="0"/>
        <v>27</v>
      </c>
      <c r="B30" s="62" t="s">
        <v>71</v>
      </c>
      <c r="C30" s="62" t="s">
        <v>7</v>
      </c>
      <c r="D30" s="61" t="s">
        <v>69</v>
      </c>
      <c r="E30" s="31">
        <f t="shared" si="1"/>
        <v>1.0999999999999943</v>
      </c>
      <c r="F30" s="63">
        <v>62.199999999999996</v>
      </c>
      <c r="G30" s="48"/>
      <c r="H30" s="49"/>
      <c r="I30" s="44"/>
      <c r="J30" s="44"/>
    </row>
    <row r="31" spans="1:10">
      <c r="A31" s="24">
        <f t="shared" si="0"/>
        <v>28</v>
      </c>
      <c r="B31" s="62" t="s">
        <v>72</v>
      </c>
      <c r="C31" s="62" t="s">
        <v>73</v>
      </c>
      <c r="D31" s="61" t="s">
        <v>69</v>
      </c>
      <c r="E31" s="31">
        <f t="shared" si="1"/>
        <v>1.5</v>
      </c>
      <c r="F31" s="63">
        <v>63.699999999999996</v>
      </c>
      <c r="G31" s="11"/>
      <c r="H31" s="20"/>
      <c r="I31" s="45"/>
      <c r="J31" s="45"/>
    </row>
    <row r="32" spans="1:10">
      <c r="A32" s="24">
        <f t="shared" si="0"/>
        <v>29</v>
      </c>
      <c r="B32" s="61" t="s">
        <v>74</v>
      </c>
      <c r="C32" s="61" t="s">
        <v>46</v>
      </c>
      <c r="D32" s="61" t="s">
        <v>69</v>
      </c>
      <c r="E32" s="31">
        <f t="shared" si="1"/>
        <v>8.3000000000000043</v>
      </c>
      <c r="F32" s="63">
        <v>72</v>
      </c>
      <c r="G32" s="8"/>
      <c r="H32" s="20"/>
      <c r="I32" s="45"/>
      <c r="J32" s="45"/>
    </row>
    <row r="33" spans="1:10" ht="22.5">
      <c r="A33" s="24">
        <f t="shared" si="0"/>
        <v>30</v>
      </c>
      <c r="B33" s="61" t="s">
        <v>75</v>
      </c>
      <c r="C33" s="61" t="s">
        <v>46</v>
      </c>
      <c r="D33" s="61" t="s">
        <v>76</v>
      </c>
      <c r="E33" s="31">
        <f t="shared" si="1"/>
        <v>3.1999999999999886</v>
      </c>
      <c r="F33" s="63">
        <v>75.199999999999989</v>
      </c>
      <c r="G33" s="8"/>
      <c r="H33" s="20" t="s">
        <v>80</v>
      </c>
      <c r="I33" s="45"/>
      <c r="J33" s="45"/>
    </row>
    <row r="34" spans="1:10">
      <c r="A34" s="24">
        <f t="shared" si="0"/>
        <v>31</v>
      </c>
      <c r="B34" s="61" t="s">
        <v>41</v>
      </c>
      <c r="C34" s="61" t="s">
        <v>46</v>
      </c>
      <c r="D34" s="61" t="s">
        <v>77</v>
      </c>
      <c r="E34" s="31">
        <f t="shared" si="1"/>
        <v>8.2000000000000171</v>
      </c>
      <c r="F34" s="63">
        <v>83.4</v>
      </c>
      <c r="G34" s="8"/>
      <c r="H34" s="6"/>
      <c r="I34" s="45"/>
      <c r="J34" s="45"/>
    </row>
    <row r="35" spans="1:10">
      <c r="A35" s="24">
        <f t="shared" si="0"/>
        <v>32</v>
      </c>
      <c r="B35" s="61" t="s">
        <v>10</v>
      </c>
      <c r="C35" s="61" t="s">
        <v>7</v>
      </c>
      <c r="D35" s="61" t="s">
        <v>78</v>
      </c>
      <c r="E35" s="31">
        <f t="shared" si="1"/>
        <v>6.5</v>
      </c>
      <c r="F35" s="63">
        <v>89.9</v>
      </c>
      <c r="G35" s="8"/>
      <c r="H35" s="49"/>
      <c r="I35" s="45"/>
      <c r="J35" s="45"/>
    </row>
    <row r="36" spans="1:10" ht="22.5">
      <c r="A36" s="65">
        <f t="shared" si="0"/>
        <v>33</v>
      </c>
      <c r="B36" s="72" t="s">
        <v>199</v>
      </c>
      <c r="C36" s="72" t="s">
        <v>8</v>
      </c>
      <c r="D36" s="72" t="s">
        <v>81</v>
      </c>
      <c r="E36" s="69">
        <f t="shared" si="1"/>
        <v>0.39999999999999147</v>
      </c>
      <c r="F36" s="70">
        <v>90.3</v>
      </c>
      <c r="G36" s="75"/>
      <c r="H36" s="76" t="s">
        <v>205</v>
      </c>
      <c r="I36" s="74" t="s">
        <v>220</v>
      </c>
      <c r="J36" s="74" t="s">
        <v>227</v>
      </c>
    </row>
    <row r="37" spans="1:10">
      <c r="A37" s="24">
        <f t="shared" si="0"/>
        <v>34</v>
      </c>
      <c r="B37" s="34" t="s">
        <v>84</v>
      </c>
      <c r="C37" s="34" t="s">
        <v>82</v>
      </c>
      <c r="D37" s="34" t="s">
        <v>83</v>
      </c>
      <c r="E37" s="31">
        <f t="shared" si="1"/>
        <v>33.100000000000009</v>
      </c>
      <c r="F37" s="33">
        <v>123.4</v>
      </c>
      <c r="G37" s="8"/>
      <c r="H37" s="9" t="s">
        <v>109</v>
      </c>
      <c r="I37" s="45"/>
      <c r="J37" s="45"/>
    </row>
    <row r="38" spans="1:10">
      <c r="A38" s="24">
        <f t="shared" si="0"/>
        <v>35</v>
      </c>
      <c r="B38" s="34" t="s">
        <v>85</v>
      </c>
      <c r="C38" s="34" t="s">
        <v>7</v>
      </c>
      <c r="D38" s="34" t="s">
        <v>87</v>
      </c>
      <c r="E38" s="31">
        <f t="shared" si="1"/>
        <v>8.9000000000000057</v>
      </c>
      <c r="F38" s="33">
        <v>132.30000000000001</v>
      </c>
      <c r="G38" s="8"/>
      <c r="H38" s="6"/>
      <c r="I38" s="45"/>
      <c r="J38" s="45"/>
    </row>
    <row r="39" spans="1:10">
      <c r="A39" s="24">
        <f t="shared" si="0"/>
        <v>36</v>
      </c>
      <c r="B39" s="34" t="s">
        <v>86</v>
      </c>
      <c r="C39" s="34" t="s">
        <v>82</v>
      </c>
      <c r="D39" s="34" t="s">
        <v>88</v>
      </c>
      <c r="E39" s="31">
        <f t="shared" si="1"/>
        <v>17.199999999999989</v>
      </c>
      <c r="F39" s="33">
        <v>149.5</v>
      </c>
      <c r="G39" s="8"/>
      <c r="H39" s="9" t="s">
        <v>92</v>
      </c>
      <c r="I39" s="45"/>
      <c r="J39" s="45"/>
    </row>
    <row r="40" spans="1:10" ht="30">
      <c r="A40" s="65">
        <f t="shared" si="0"/>
        <v>37</v>
      </c>
      <c r="B40" s="71" t="s">
        <v>90</v>
      </c>
      <c r="C40" s="72" t="s">
        <v>89</v>
      </c>
      <c r="D40" s="72" t="s">
        <v>88</v>
      </c>
      <c r="E40" s="69">
        <f t="shared" si="1"/>
        <v>14.5</v>
      </c>
      <c r="F40" s="70">
        <v>164</v>
      </c>
      <c r="G40" s="75"/>
      <c r="H40" s="76" t="s">
        <v>91</v>
      </c>
      <c r="I40" s="74"/>
      <c r="J40" s="74"/>
    </row>
    <row r="41" spans="1:10">
      <c r="A41" s="24">
        <f t="shared" si="0"/>
        <v>38</v>
      </c>
      <c r="B41" s="34" t="s">
        <v>93</v>
      </c>
      <c r="C41" s="34" t="s">
        <v>82</v>
      </c>
      <c r="D41" s="34" t="s">
        <v>94</v>
      </c>
      <c r="E41" s="31">
        <f t="shared" si="1"/>
        <v>6.8000000000000114</v>
      </c>
      <c r="F41" s="33">
        <v>170.8</v>
      </c>
      <c r="G41" s="11"/>
      <c r="H41" s="13"/>
      <c r="I41" s="45"/>
      <c r="J41" s="45"/>
    </row>
    <row r="42" spans="1:10">
      <c r="A42" s="24">
        <f t="shared" si="0"/>
        <v>39</v>
      </c>
      <c r="B42" s="34" t="s">
        <v>95</v>
      </c>
      <c r="C42" s="34" t="s">
        <v>7</v>
      </c>
      <c r="D42" s="34" t="s">
        <v>96</v>
      </c>
      <c r="E42" s="31">
        <f t="shared" si="1"/>
        <v>4.0999999999999943</v>
      </c>
      <c r="F42" s="33">
        <v>174.9</v>
      </c>
      <c r="G42" s="11"/>
      <c r="H42" s="9"/>
      <c r="I42" s="45"/>
      <c r="J42" s="45"/>
    </row>
    <row r="43" spans="1:10">
      <c r="A43" s="24">
        <f t="shared" si="0"/>
        <v>40</v>
      </c>
      <c r="B43" s="34" t="s">
        <v>97</v>
      </c>
      <c r="C43" s="34" t="s">
        <v>82</v>
      </c>
      <c r="D43" s="34" t="s">
        <v>83</v>
      </c>
      <c r="E43" s="31">
        <f t="shared" si="1"/>
        <v>0.29999999999998295</v>
      </c>
      <c r="F43" s="33">
        <v>175.2</v>
      </c>
      <c r="G43" s="8"/>
      <c r="H43" s="9"/>
      <c r="I43" s="45"/>
      <c r="J43" s="45"/>
    </row>
    <row r="44" spans="1:10" ht="22.5">
      <c r="A44" s="65">
        <f t="shared" si="0"/>
        <v>41</v>
      </c>
      <c r="B44" s="67" t="s">
        <v>203</v>
      </c>
      <c r="C44" s="72" t="s">
        <v>8</v>
      </c>
      <c r="D44" s="72" t="s">
        <v>83</v>
      </c>
      <c r="E44" s="69">
        <f t="shared" si="1"/>
        <v>3.4000000000000057</v>
      </c>
      <c r="F44" s="70">
        <v>178.6</v>
      </c>
      <c r="G44" s="75"/>
      <c r="H44" s="76" t="s">
        <v>206</v>
      </c>
      <c r="I44" s="74" t="s">
        <v>243</v>
      </c>
      <c r="J44" s="74" t="s">
        <v>228</v>
      </c>
    </row>
    <row r="45" spans="1:10">
      <c r="A45" s="24">
        <f t="shared" si="0"/>
        <v>42</v>
      </c>
      <c r="B45" s="34" t="s">
        <v>98</v>
      </c>
      <c r="C45" s="34" t="s">
        <v>82</v>
      </c>
      <c r="D45" s="34" t="s">
        <v>99</v>
      </c>
      <c r="E45" s="31">
        <f t="shared" si="1"/>
        <v>20.599999999999994</v>
      </c>
      <c r="F45" s="33">
        <v>199.2</v>
      </c>
      <c r="G45" s="8"/>
      <c r="H45" s="6" t="s">
        <v>207</v>
      </c>
      <c r="I45" s="45"/>
      <c r="J45" s="45"/>
    </row>
    <row r="46" spans="1:10">
      <c r="A46" s="24">
        <f t="shared" si="0"/>
        <v>43</v>
      </c>
      <c r="B46" s="34" t="s">
        <v>41</v>
      </c>
      <c r="C46" s="34" t="s">
        <v>7</v>
      </c>
      <c r="D46" s="34" t="s">
        <v>100</v>
      </c>
      <c r="E46" s="31">
        <f t="shared" si="1"/>
        <v>21.200000000000017</v>
      </c>
      <c r="F46" s="33">
        <v>220.4</v>
      </c>
      <c r="G46" s="8"/>
      <c r="H46" s="6"/>
      <c r="I46" s="45"/>
      <c r="J46" s="45"/>
    </row>
    <row r="47" spans="1:10">
      <c r="A47" s="24">
        <f t="shared" si="0"/>
        <v>44</v>
      </c>
      <c r="B47" s="34" t="s">
        <v>101</v>
      </c>
      <c r="C47" s="34" t="s">
        <v>82</v>
      </c>
      <c r="D47" s="34" t="s">
        <v>96</v>
      </c>
      <c r="E47" s="31">
        <f t="shared" si="1"/>
        <v>9.9999999999994316E-2</v>
      </c>
      <c r="F47" s="33">
        <v>220.5</v>
      </c>
      <c r="G47" s="8"/>
      <c r="H47" s="6" t="s">
        <v>102</v>
      </c>
      <c r="I47" s="45"/>
      <c r="J47" s="45"/>
    </row>
    <row r="48" spans="1:10">
      <c r="A48" s="24">
        <f t="shared" si="0"/>
        <v>45</v>
      </c>
      <c r="B48" s="34" t="s">
        <v>103</v>
      </c>
      <c r="C48" s="34" t="s">
        <v>89</v>
      </c>
      <c r="D48" s="34" t="s">
        <v>104</v>
      </c>
      <c r="E48" s="31">
        <f t="shared" si="1"/>
        <v>3.0999999999999943</v>
      </c>
      <c r="F48" s="33">
        <v>223.6</v>
      </c>
      <c r="G48" s="8"/>
      <c r="H48" s="6" t="s">
        <v>108</v>
      </c>
      <c r="I48" s="45"/>
      <c r="J48" s="45"/>
    </row>
    <row r="49" spans="1:10" ht="56.25">
      <c r="A49" s="65">
        <f t="shared" si="0"/>
        <v>46</v>
      </c>
      <c r="B49" s="71" t="s">
        <v>105</v>
      </c>
      <c r="C49" s="72" t="s">
        <v>8</v>
      </c>
      <c r="D49" s="72" t="s">
        <v>107</v>
      </c>
      <c r="E49" s="69">
        <f t="shared" si="1"/>
        <v>2.0999999999999943</v>
      </c>
      <c r="F49" s="70">
        <v>225.7</v>
      </c>
      <c r="G49" s="75"/>
      <c r="H49" s="76" t="s">
        <v>194</v>
      </c>
      <c r="I49" s="74"/>
      <c r="J49" s="74"/>
    </row>
    <row r="50" spans="1:10">
      <c r="A50" s="24">
        <f t="shared" si="0"/>
        <v>47</v>
      </c>
      <c r="B50" s="34" t="s">
        <v>110</v>
      </c>
      <c r="C50" s="34" t="s">
        <v>82</v>
      </c>
      <c r="D50" s="34" t="s">
        <v>149</v>
      </c>
      <c r="E50" s="31">
        <f t="shared" si="1"/>
        <v>7.3000000000000114</v>
      </c>
      <c r="F50" s="33">
        <v>233</v>
      </c>
      <c r="G50" s="11"/>
      <c r="H50" s="13" t="s">
        <v>195</v>
      </c>
      <c r="I50" s="45"/>
      <c r="J50" s="45"/>
    </row>
    <row r="51" spans="1:10">
      <c r="A51" s="24">
        <f t="shared" si="0"/>
        <v>48</v>
      </c>
      <c r="B51" s="34" t="s">
        <v>93</v>
      </c>
      <c r="C51" s="34" t="s">
        <v>82</v>
      </c>
      <c r="D51" s="34" t="s">
        <v>111</v>
      </c>
      <c r="E51" s="31">
        <f t="shared" si="1"/>
        <v>12.399999999999977</v>
      </c>
      <c r="F51" s="33">
        <v>245.39999999999998</v>
      </c>
      <c r="G51" s="8"/>
      <c r="H51" s="6"/>
      <c r="I51" s="45"/>
      <c r="J51" s="45"/>
    </row>
    <row r="52" spans="1:10">
      <c r="A52" s="24">
        <f t="shared" si="0"/>
        <v>49</v>
      </c>
      <c r="B52" s="29" t="s">
        <v>112</v>
      </c>
      <c r="C52" s="34" t="s">
        <v>7</v>
      </c>
      <c r="D52" s="34" t="s">
        <v>111</v>
      </c>
      <c r="E52" s="31">
        <f t="shared" si="1"/>
        <v>0.30000000000001137</v>
      </c>
      <c r="F52" s="33">
        <v>245.7</v>
      </c>
      <c r="G52" s="8"/>
      <c r="H52" s="10"/>
      <c r="I52" s="45"/>
      <c r="J52" s="45"/>
    </row>
    <row r="53" spans="1:10">
      <c r="A53" s="24">
        <f t="shared" si="0"/>
        <v>50</v>
      </c>
      <c r="B53" s="34" t="s">
        <v>103</v>
      </c>
      <c r="C53" s="34" t="s">
        <v>82</v>
      </c>
      <c r="D53" s="34" t="s">
        <v>113</v>
      </c>
      <c r="E53" s="31">
        <f t="shared" si="1"/>
        <v>0.5</v>
      </c>
      <c r="F53" s="33">
        <v>246.2</v>
      </c>
      <c r="G53" s="8"/>
      <c r="H53" s="10"/>
      <c r="I53" s="45"/>
      <c r="J53" s="45"/>
    </row>
    <row r="54" spans="1:10">
      <c r="A54" s="24">
        <f t="shared" si="0"/>
        <v>51</v>
      </c>
      <c r="B54" s="29" t="s">
        <v>114</v>
      </c>
      <c r="C54" s="34" t="s">
        <v>7</v>
      </c>
      <c r="D54" s="34" t="s">
        <v>113</v>
      </c>
      <c r="E54" s="31">
        <f t="shared" si="1"/>
        <v>0.59999999999999432</v>
      </c>
      <c r="F54" s="33">
        <v>246.79999999999998</v>
      </c>
      <c r="G54" s="11"/>
      <c r="H54" s="9" t="s">
        <v>117</v>
      </c>
      <c r="I54" s="45"/>
      <c r="J54" s="45"/>
    </row>
    <row r="55" spans="1:10">
      <c r="A55" s="24">
        <f t="shared" si="0"/>
        <v>52</v>
      </c>
      <c r="B55" s="34" t="s">
        <v>101</v>
      </c>
      <c r="C55" s="34" t="s">
        <v>82</v>
      </c>
      <c r="D55" s="34" t="s">
        <v>113</v>
      </c>
      <c r="E55" s="31">
        <f t="shared" si="1"/>
        <v>4.5999999999999943</v>
      </c>
      <c r="F55" s="33">
        <v>251.39999999999998</v>
      </c>
      <c r="G55" s="8"/>
      <c r="H55" s="6"/>
      <c r="I55" s="45"/>
      <c r="J55" s="45"/>
    </row>
    <row r="56" spans="1:10" ht="22.5">
      <c r="A56" s="24">
        <f t="shared" si="0"/>
        <v>53</v>
      </c>
      <c r="B56" s="34" t="s">
        <v>115</v>
      </c>
      <c r="C56" s="34" t="s">
        <v>7</v>
      </c>
      <c r="D56" s="34" t="s">
        <v>116</v>
      </c>
      <c r="E56" s="31">
        <f t="shared" si="1"/>
        <v>2.7000000000000171</v>
      </c>
      <c r="F56" s="33">
        <v>254.1</v>
      </c>
      <c r="G56" s="8"/>
      <c r="H56" s="6" t="s">
        <v>219</v>
      </c>
      <c r="I56" s="45"/>
      <c r="J56" s="45"/>
    </row>
    <row r="57" spans="1:10">
      <c r="A57" s="24">
        <f t="shared" si="0"/>
        <v>54</v>
      </c>
      <c r="B57" s="34" t="s">
        <v>101</v>
      </c>
      <c r="C57" s="34" t="s">
        <v>82</v>
      </c>
      <c r="D57" s="34" t="s">
        <v>118</v>
      </c>
      <c r="E57" s="31">
        <f t="shared" si="1"/>
        <v>6.7999999999999829</v>
      </c>
      <c r="F57" s="33">
        <v>260.89999999999998</v>
      </c>
      <c r="G57" s="8"/>
      <c r="H57" s="6"/>
      <c r="I57" s="45"/>
      <c r="J57" s="45"/>
    </row>
    <row r="58" spans="1:10" ht="30">
      <c r="A58" s="65">
        <f t="shared" si="0"/>
        <v>55</v>
      </c>
      <c r="B58" s="66" t="s">
        <v>142</v>
      </c>
      <c r="C58" s="72" t="s">
        <v>119</v>
      </c>
      <c r="D58" s="72" t="s">
        <v>118</v>
      </c>
      <c r="E58" s="69">
        <f>F58-F57</f>
        <v>0.19999999999998863</v>
      </c>
      <c r="F58" s="70">
        <v>261.09999999999997</v>
      </c>
      <c r="G58" s="75"/>
      <c r="H58" s="77" t="s">
        <v>120</v>
      </c>
      <c r="I58" s="74"/>
      <c r="J58" s="74"/>
    </row>
    <row r="59" spans="1:10">
      <c r="A59" s="24">
        <f t="shared" si="0"/>
        <v>56</v>
      </c>
      <c r="B59" s="34" t="s">
        <v>93</v>
      </c>
      <c r="C59" s="34" t="s">
        <v>82</v>
      </c>
      <c r="D59" s="34" t="s">
        <v>118</v>
      </c>
      <c r="E59" s="31">
        <f t="shared" si="1"/>
        <v>0.10000000000002274</v>
      </c>
      <c r="F59" s="33">
        <v>261.2</v>
      </c>
      <c r="G59" s="11"/>
      <c r="H59" s="12"/>
      <c r="I59" s="45"/>
      <c r="J59" s="45"/>
    </row>
    <row r="60" spans="1:10">
      <c r="A60" s="24">
        <f t="shared" si="0"/>
        <v>57</v>
      </c>
      <c r="B60" s="35" t="s">
        <v>141</v>
      </c>
      <c r="C60" s="34" t="s">
        <v>82</v>
      </c>
      <c r="D60" s="34" t="s">
        <v>122</v>
      </c>
      <c r="E60" s="31">
        <f t="shared" si="1"/>
        <v>4.6999999999999886</v>
      </c>
      <c r="F60" s="33">
        <v>265.89999999999998</v>
      </c>
      <c r="G60" s="11"/>
      <c r="H60" s="20" t="s">
        <v>121</v>
      </c>
      <c r="I60" s="45"/>
      <c r="J60" s="45"/>
    </row>
    <row r="61" spans="1:10">
      <c r="A61" s="24">
        <f t="shared" si="0"/>
        <v>58</v>
      </c>
      <c r="B61" s="36" t="s">
        <v>139</v>
      </c>
      <c r="C61" s="34" t="s">
        <v>14</v>
      </c>
      <c r="D61" s="34" t="s">
        <v>124</v>
      </c>
      <c r="E61" s="31">
        <f t="shared" si="1"/>
        <v>6.2000000000000455</v>
      </c>
      <c r="F61" s="33">
        <v>272.10000000000002</v>
      </c>
      <c r="G61" s="11"/>
      <c r="H61" s="20"/>
      <c r="I61" s="45"/>
      <c r="J61" s="45"/>
    </row>
    <row r="62" spans="1:10">
      <c r="A62" s="24">
        <f t="shared" si="0"/>
        <v>59</v>
      </c>
      <c r="B62" s="34" t="s">
        <v>123</v>
      </c>
      <c r="C62" s="34" t="s">
        <v>14</v>
      </c>
      <c r="D62" s="34" t="s">
        <v>124</v>
      </c>
      <c r="E62" s="31">
        <f t="shared" si="1"/>
        <v>1.8999999999999773</v>
      </c>
      <c r="F62" s="33">
        <v>274</v>
      </c>
      <c r="G62" s="8"/>
      <c r="H62" s="6"/>
      <c r="I62" s="45"/>
      <c r="J62" s="45"/>
    </row>
    <row r="63" spans="1:10" ht="22.5">
      <c r="A63" s="24">
        <f t="shared" si="0"/>
        <v>60</v>
      </c>
      <c r="B63" s="36" t="s">
        <v>125</v>
      </c>
      <c r="C63" s="34" t="s">
        <v>82</v>
      </c>
      <c r="D63" s="34" t="s">
        <v>126</v>
      </c>
      <c r="E63" s="31">
        <f t="shared" si="1"/>
        <v>0.69999999999998863</v>
      </c>
      <c r="F63" s="33">
        <v>274.7</v>
      </c>
      <c r="G63" s="11"/>
      <c r="H63" s="6" t="s">
        <v>127</v>
      </c>
      <c r="I63" s="45"/>
      <c r="J63" s="45"/>
    </row>
    <row r="64" spans="1:10">
      <c r="A64" s="24">
        <f t="shared" si="0"/>
        <v>61</v>
      </c>
      <c r="B64" s="34" t="s">
        <v>101</v>
      </c>
      <c r="C64" s="34" t="s">
        <v>82</v>
      </c>
      <c r="D64" s="34" t="s">
        <v>128</v>
      </c>
      <c r="E64" s="31">
        <f t="shared" si="1"/>
        <v>28.300000000000011</v>
      </c>
      <c r="F64" s="33">
        <v>303</v>
      </c>
      <c r="G64" s="8"/>
      <c r="H64" s="6" t="s">
        <v>129</v>
      </c>
      <c r="I64" s="45"/>
      <c r="J64" s="45"/>
    </row>
    <row r="65" spans="1:10" ht="30">
      <c r="A65" s="65">
        <f t="shared" si="0"/>
        <v>62</v>
      </c>
      <c r="B65" s="66" t="s">
        <v>143</v>
      </c>
      <c r="C65" s="72" t="s">
        <v>8</v>
      </c>
      <c r="D65" s="72" t="s">
        <v>131</v>
      </c>
      <c r="E65" s="69">
        <f t="shared" si="1"/>
        <v>0.30000000000001137</v>
      </c>
      <c r="F65" s="70">
        <v>303.3</v>
      </c>
      <c r="G65" s="75"/>
      <c r="H65" s="76" t="s">
        <v>130</v>
      </c>
      <c r="I65" s="74"/>
      <c r="J65" s="74"/>
    </row>
    <row r="66" spans="1:10">
      <c r="A66" s="24">
        <f t="shared" si="0"/>
        <v>63</v>
      </c>
      <c r="B66" s="36" t="s">
        <v>93</v>
      </c>
      <c r="C66" s="34" t="s">
        <v>82</v>
      </c>
      <c r="D66" s="34" t="s">
        <v>132</v>
      </c>
      <c r="E66" s="31">
        <f t="shared" si="1"/>
        <v>0.39999999999997726</v>
      </c>
      <c r="F66" s="33">
        <v>303.7</v>
      </c>
      <c r="G66" s="8"/>
      <c r="H66" s="49"/>
      <c r="I66" s="45"/>
      <c r="J66" s="45"/>
    </row>
    <row r="67" spans="1:10">
      <c r="A67" s="24">
        <f t="shared" si="0"/>
        <v>64</v>
      </c>
      <c r="B67" s="34" t="s">
        <v>133</v>
      </c>
      <c r="C67" s="34" t="s">
        <v>7</v>
      </c>
      <c r="D67" s="34" t="s">
        <v>132</v>
      </c>
      <c r="E67" s="31">
        <f t="shared" si="1"/>
        <v>0.5</v>
      </c>
      <c r="F67" s="33">
        <v>304.2</v>
      </c>
      <c r="G67" s="8"/>
      <c r="H67" s="6"/>
      <c r="I67" s="45"/>
      <c r="J67" s="45"/>
    </row>
    <row r="68" spans="1:10">
      <c r="A68" s="24">
        <f t="shared" si="0"/>
        <v>65</v>
      </c>
      <c r="B68" s="34" t="s">
        <v>134</v>
      </c>
      <c r="C68" s="34" t="s">
        <v>7</v>
      </c>
      <c r="D68" s="34" t="s">
        <v>136</v>
      </c>
      <c r="E68" s="31">
        <f t="shared" si="1"/>
        <v>2.8000000000000114</v>
      </c>
      <c r="F68" s="33">
        <v>307</v>
      </c>
      <c r="G68" s="8"/>
      <c r="H68" s="6"/>
      <c r="I68" s="45"/>
      <c r="J68" s="45"/>
    </row>
    <row r="69" spans="1:10" ht="22.5">
      <c r="A69" s="65">
        <f t="shared" si="0"/>
        <v>66</v>
      </c>
      <c r="B69" s="72" t="s">
        <v>244</v>
      </c>
      <c r="C69" s="72" t="s">
        <v>8</v>
      </c>
      <c r="D69" s="71" t="s">
        <v>136</v>
      </c>
      <c r="E69" s="69">
        <f>F69-F68</f>
        <v>0.10000000000002274</v>
      </c>
      <c r="F69" s="70">
        <v>307.10000000000002</v>
      </c>
      <c r="G69" s="75"/>
      <c r="H69" s="76" t="s">
        <v>137</v>
      </c>
      <c r="I69" s="74" t="s">
        <v>222</v>
      </c>
      <c r="J69" s="74" t="s">
        <v>229</v>
      </c>
    </row>
    <row r="70" spans="1:10">
      <c r="A70" s="24">
        <f t="shared" si="0"/>
        <v>67</v>
      </c>
      <c r="B70" s="34" t="s">
        <v>103</v>
      </c>
      <c r="C70" s="34" t="s">
        <v>82</v>
      </c>
      <c r="D70" s="36" t="s">
        <v>126</v>
      </c>
      <c r="E70" s="31">
        <f t="shared" ref="E70:E72" si="2">F70-F69</f>
        <v>7.8999999999999773</v>
      </c>
      <c r="F70" s="33">
        <f>$F$69+7.9</f>
        <v>315</v>
      </c>
      <c r="G70" s="8"/>
      <c r="H70" s="6" t="s">
        <v>138</v>
      </c>
      <c r="I70" s="45"/>
      <c r="J70" s="45"/>
    </row>
    <row r="71" spans="1:10">
      <c r="A71" s="24">
        <f t="shared" si="0"/>
        <v>68</v>
      </c>
      <c r="B71" s="36" t="s">
        <v>125</v>
      </c>
      <c r="C71" s="34" t="s">
        <v>7</v>
      </c>
      <c r="D71" s="36" t="s">
        <v>124</v>
      </c>
      <c r="E71" s="31">
        <f t="shared" si="2"/>
        <v>19.400000000000034</v>
      </c>
      <c r="F71" s="33">
        <f>$F$69+27.3</f>
        <v>334.40000000000003</v>
      </c>
      <c r="G71" s="8"/>
      <c r="H71" s="6"/>
      <c r="I71" s="45"/>
      <c r="J71" s="45"/>
    </row>
    <row r="72" spans="1:10">
      <c r="A72" s="24">
        <f t="shared" si="0"/>
        <v>69</v>
      </c>
      <c r="B72" s="34" t="s">
        <v>123</v>
      </c>
      <c r="C72" s="34" t="s">
        <v>82</v>
      </c>
      <c r="D72" s="36" t="s">
        <v>124</v>
      </c>
      <c r="E72" s="31">
        <f t="shared" si="2"/>
        <v>0.59999999999996589</v>
      </c>
      <c r="F72" s="33">
        <f>$F$69+27.9</f>
        <v>335</v>
      </c>
      <c r="G72" s="8"/>
      <c r="H72" s="6"/>
      <c r="I72" s="45"/>
      <c r="J72" s="45"/>
    </row>
    <row r="73" spans="1:10" ht="28.5" customHeight="1">
      <c r="A73" s="24">
        <f t="shared" si="0"/>
        <v>70</v>
      </c>
      <c r="B73" s="34" t="s">
        <v>139</v>
      </c>
      <c r="C73" s="34" t="s">
        <v>82</v>
      </c>
      <c r="D73" s="34" t="s">
        <v>140</v>
      </c>
      <c r="E73" s="31">
        <f t="shared" si="1"/>
        <v>1.8000000000000114</v>
      </c>
      <c r="F73" s="33">
        <f>$F$69+29.7</f>
        <v>336.8</v>
      </c>
      <c r="G73" s="8"/>
      <c r="H73" s="49"/>
      <c r="I73" s="45"/>
      <c r="J73" s="45"/>
    </row>
    <row r="74" spans="1:10" ht="22.5">
      <c r="A74" s="24">
        <f t="shared" ref="A74:A127" si="3">A73+1</f>
        <v>71</v>
      </c>
      <c r="B74" s="34" t="s">
        <v>141</v>
      </c>
      <c r="C74" s="34" t="s">
        <v>7</v>
      </c>
      <c r="D74" s="34" t="s">
        <v>118</v>
      </c>
      <c r="E74" s="31">
        <f t="shared" si="1"/>
        <v>6.4000000000000341</v>
      </c>
      <c r="F74" s="33">
        <f>$F$69+36.1</f>
        <v>343.20000000000005</v>
      </c>
      <c r="G74" s="8"/>
      <c r="H74" s="6" t="s">
        <v>146</v>
      </c>
      <c r="I74" s="45"/>
      <c r="J74" s="45"/>
    </row>
    <row r="75" spans="1:10">
      <c r="A75" s="24">
        <f t="shared" si="3"/>
        <v>72</v>
      </c>
      <c r="B75" s="29" t="s">
        <v>114</v>
      </c>
      <c r="C75" s="34" t="s">
        <v>7</v>
      </c>
      <c r="D75" s="34" t="s">
        <v>118</v>
      </c>
      <c r="E75" s="31">
        <f t="shared" si="1"/>
        <v>4.6999999999999886</v>
      </c>
      <c r="F75" s="33">
        <f>$F$69+40.8</f>
        <v>347.90000000000003</v>
      </c>
      <c r="G75" s="8"/>
      <c r="H75" s="12"/>
      <c r="I75" s="45"/>
      <c r="J75" s="45"/>
    </row>
    <row r="76" spans="1:10" ht="30">
      <c r="A76" s="65">
        <f t="shared" si="3"/>
        <v>73</v>
      </c>
      <c r="B76" s="66" t="s">
        <v>144</v>
      </c>
      <c r="C76" s="72" t="s">
        <v>119</v>
      </c>
      <c r="D76" s="72" t="s">
        <v>118</v>
      </c>
      <c r="E76" s="69">
        <f t="shared" si="1"/>
        <v>0.19999999999998863</v>
      </c>
      <c r="F76" s="70">
        <f>$F$69+41</f>
        <v>348.1</v>
      </c>
      <c r="G76" s="75"/>
      <c r="H76" s="77" t="s">
        <v>196</v>
      </c>
      <c r="I76" s="74"/>
      <c r="J76" s="74"/>
    </row>
    <row r="77" spans="1:10">
      <c r="A77" s="24">
        <f t="shared" si="3"/>
        <v>74</v>
      </c>
      <c r="B77" s="34" t="s">
        <v>93</v>
      </c>
      <c r="C77" s="34" t="s">
        <v>7</v>
      </c>
      <c r="D77" s="34" t="s">
        <v>145</v>
      </c>
      <c r="E77" s="31">
        <f t="shared" si="1"/>
        <v>0.10000000000002274</v>
      </c>
      <c r="F77" s="33">
        <f>$F$69+41.1</f>
        <v>348.20000000000005</v>
      </c>
      <c r="G77" s="8"/>
      <c r="H77" s="6" t="s">
        <v>208</v>
      </c>
      <c r="I77" s="45"/>
      <c r="J77" s="45"/>
    </row>
    <row r="78" spans="1:10">
      <c r="A78" s="24">
        <f t="shared" si="3"/>
        <v>75</v>
      </c>
      <c r="B78" s="34" t="s">
        <v>93</v>
      </c>
      <c r="C78" s="34" t="s">
        <v>7</v>
      </c>
      <c r="D78" s="34" t="s">
        <v>113</v>
      </c>
      <c r="E78" s="31">
        <f t="shared" si="1"/>
        <v>9.3999999999999773</v>
      </c>
      <c r="F78" s="33">
        <f>$F$69+50.5</f>
        <v>357.6</v>
      </c>
      <c r="G78" s="8"/>
      <c r="H78" s="6"/>
      <c r="I78" s="45"/>
      <c r="J78" s="45"/>
    </row>
    <row r="79" spans="1:10">
      <c r="A79" s="24">
        <f t="shared" si="3"/>
        <v>76</v>
      </c>
      <c r="B79" s="34" t="s">
        <v>93</v>
      </c>
      <c r="C79" s="34" t="s">
        <v>82</v>
      </c>
      <c r="D79" s="34" t="s">
        <v>148</v>
      </c>
      <c r="E79" s="31">
        <f t="shared" si="1"/>
        <v>4.6999999999999886</v>
      </c>
      <c r="F79" s="33">
        <f>$F$69+55.2</f>
        <v>362.3</v>
      </c>
      <c r="G79" s="8"/>
      <c r="H79" s="6" t="s">
        <v>147</v>
      </c>
      <c r="I79" s="45"/>
      <c r="J79" s="45"/>
    </row>
    <row r="80" spans="1:10">
      <c r="A80" s="24">
        <f t="shared" si="3"/>
        <v>77</v>
      </c>
      <c r="B80" s="34" t="s">
        <v>103</v>
      </c>
      <c r="C80" s="34" t="s">
        <v>7</v>
      </c>
      <c r="D80" s="34" t="s">
        <v>111</v>
      </c>
      <c r="E80" s="31">
        <f>F80-F79</f>
        <v>0.5</v>
      </c>
      <c r="F80" s="33">
        <f>$F$69+55.7</f>
        <v>362.8</v>
      </c>
      <c r="G80" s="8"/>
      <c r="H80" s="6"/>
      <c r="I80" s="45"/>
      <c r="J80" s="45"/>
    </row>
    <row r="81" spans="1:10" s="15" customFormat="1">
      <c r="A81" s="24">
        <f t="shared" si="3"/>
        <v>78</v>
      </c>
      <c r="B81" s="36" t="s">
        <v>112</v>
      </c>
      <c r="C81" s="34" t="s">
        <v>82</v>
      </c>
      <c r="D81" s="34" t="s">
        <v>111</v>
      </c>
      <c r="E81" s="31">
        <f>F81-F80</f>
        <v>0.5</v>
      </c>
      <c r="F81" s="33">
        <f>$F$69+56.2</f>
        <v>363.3</v>
      </c>
      <c r="G81" s="11"/>
      <c r="H81" s="49"/>
      <c r="I81" s="45"/>
      <c r="J81" s="45"/>
    </row>
    <row r="82" spans="1:10">
      <c r="A82" s="24">
        <f t="shared" si="3"/>
        <v>79</v>
      </c>
      <c r="B82" s="29" t="s">
        <v>114</v>
      </c>
      <c r="C82" s="34" t="s">
        <v>7</v>
      </c>
      <c r="D82" s="34" t="s">
        <v>150</v>
      </c>
      <c r="E82" s="31">
        <f t="shared" si="1"/>
        <v>0.40000000000003411</v>
      </c>
      <c r="F82" s="33">
        <f>$F$69+56.6</f>
        <v>363.70000000000005</v>
      </c>
      <c r="G82" s="8"/>
      <c r="H82" s="20" t="s">
        <v>151</v>
      </c>
      <c r="I82" s="45"/>
      <c r="J82" s="45"/>
    </row>
    <row r="83" spans="1:10" ht="22.5">
      <c r="A83" s="24">
        <f t="shared" si="3"/>
        <v>80</v>
      </c>
      <c r="B83" s="34" t="s">
        <v>110</v>
      </c>
      <c r="C83" s="34" t="s">
        <v>7</v>
      </c>
      <c r="D83" s="34" t="s">
        <v>155</v>
      </c>
      <c r="E83" s="31">
        <f t="shared" si="1"/>
        <v>12.799999999999955</v>
      </c>
      <c r="F83" s="33">
        <f>$F$69+69.4</f>
        <v>376.5</v>
      </c>
      <c r="G83" s="8"/>
      <c r="H83" s="6" t="s">
        <v>152</v>
      </c>
      <c r="I83" s="45"/>
      <c r="J83" s="45"/>
    </row>
    <row r="84" spans="1:10" ht="45">
      <c r="A84" s="65">
        <f t="shared" si="3"/>
        <v>81</v>
      </c>
      <c r="B84" s="71" t="s">
        <v>153</v>
      </c>
      <c r="C84" s="72" t="s">
        <v>154</v>
      </c>
      <c r="D84" s="72" t="s">
        <v>104</v>
      </c>
      <c r="E84" s="69">
        <f t="shared" si="1"/>
        <v>7.3000000000000114</v>
      </c>
      <c r="F84" s="70">
        <f>$F$69+76.7</f>
        <v>383.8</v>
      </c>
      <c r="G84" s="73"/>
      <c r="H84" s="76" t="s">
        <v>106</v>
      </c>
      <c r="I84" s="74"/>
      <c r="J84" s="74"/>
    </row>
    <row r="85" spans="1:10">
      <c r="A85" s="24">
        <f t="shared" si="3"/>
        <v>82</v>
      </c>
      <c r="B85" s="34" t="s">
        <v>93</v>
      </c>
      <c r="C85" s="34" t="s">
        <v>82</v>
      </c>
      <c r="D85" s="34" t="s">
        <v>96</v>
      </c>
      <c r="E85" s="31">
        <f t="shared" si="1"/>
        <v>2.1999999999999886</v>
      </c>
      <c r="F85" s="33">
        <f>$F$69+78.9</f>
        <v>386</v>
      </c>
      <c r="G85" s="8"/>
      <c r="H85" s="6"/>
      <c r="I85" s="45"/>
      <c r="J85" s="45"/>
    </row>
    <row r="86" spans="1:10">
      <c r="A86" s="24">
        <f t="shared" si="3"/>
        <v>83</v>
      </c>
      <c r="B86" s="34" t="s">
        <v>93</v>
      </c>
      <c r="C86" s="34" t="s">
        <v>7</v>
      </c>
      <c r="D86" s="34" t="s">
        <v>100</v>
      </c>
      <c r="E86" s="31">
        <f>F86-F85</f>
        <v>2.1000000000000227</v>
      </c>
      <c r="F86" s="33">
        <f>$F$69+81</f>
        <v>388.1</v>
      </c>
      <c r="G86" s="8"/>
      <c r="H86" s="6" t="s">
        <v>156</v>
      </c>
      <c r="I86" s="45"/>
      <c r="J86" s="45"/>
    </row>
    <row r="87" spans="1:10" s="15" customFormat="1">
      <c r="A87" s="24">
        <f t="shared" si="3"/>
        <v>84</v>
      </c>
      <c r="B87" s="34" t="s">
        <v>101</v>
      </c>
      <c r="C87" s="34" t="s">
        <v>82</v>
      </c>
      <c r="D87" s="34" t="s">
        <v>157</v>
      </c>
      <c r="E87" s="31">
        <f>F87-F86</f>
        <v>0.10000000000002274</v>
      </c>
      <c r="F87" s="33">
        <f>$F$69+81.1</f>
        <v>388.20000000000005</v>
      </c>
      <c r="G87" s="11"/>
      <c r="H87" s="49"/>
      <c r="I87" s="45"/>
      <c r="J87" s="45"/>
    </row>
    <row r="88" spans="1:10">
      <c r="A88" s="24">
        <f t="shared" si="3"/>
        <v>85</v>
      </c>
      <c r="B88" s="34" t="s">
        <v>98</v>
      </c>
      <c r="C88" s="34" t="s">
        <v>7</v>
      </c>
      <c r="D88" s="34" t="s">
        <v>83</v>
      </c>
      <c r="E88" s="31">
        <f t="shared" si="1"/>
        <v>21.099999999999966</v>
      </c>
      <c r="F88" s="33">
        <f>$F$69+102.2</f>
        <v>409.3</v>
      </c>
      <c r="G88" s="8"/>
      <c r="H88" s="6"/>
      <c r="I88" s="45"/>
      <c r="J88" s="45"/>
    </row>
    <row r="89" spans="1:10">
      <c r="A89" s="65">
        <f t="shared" si="3"/>
        <v>86</v>
      </c>
      <c r="B89" s="72" t="s">
        <v>201</v>
      </c>
      <c r="C89" s="72" t="s">
        <v>8</v>
      </c>
      <c r="D89" s="72" t="s">
        <v>83</v>
      </c>
      <c r="E89" s="69">
        <f t="shared" si="1"/>
        <v>20.600000000000023</v>
      </c>
      <c r="F89" s="70">
        <f>$F$69+122.8</f>
        <v>429.90000000000003</v>
      </c>
      <c r="G89" s="75"/>
      <c r="H89" s="76" t="s">
        <v>202</v>
      </c>
      <c r="I89" s="74" t="s">
        <v>223</v>
      </c>
      <c r="J89" s="74" t="s">
        <v>230</v>
      </c>
    </row>
    <row r="90" spans="1:10">
      <c r="A90" s="24">
        <f t="shared" si="3"/>
        <v>87</v>
      </c>
      <c r="B90" s="34" t="s">
        <v>97</v>
      </c>
      <c r="C90" s="34" t="s">
        <v>89</v>
      </c>
      <c r="D90" s="34" t="s">
        <v>96</v>
      </c>
      <c r="E90" s="31">
        <f t="shared" si="1"/>
        <v>3.3999999999999773</v>
      </c>
      <c r="F90" s="33">
        <f>$F$69+126.2</f>
        <v>433.3</v>
      </c>
      <c r="G90" s="8"/>
      <c r="H90" s="6" t="s">
        <v>158</v>
      </c>
      <c r="I90" s="45"/>
      <c r="J90" s="45"/>
    </row>
    <row r="91" spans="1:10">
      <c r="A91" s="24">
        <f t="shared" si="3"/>
        <v>88</v>
      </c>
      <c r="B91" s="34" t="s">
        <v>93</v>
      </c>
      <c r="C91" s="34" t="s">
        <v>82</v>
      </c>
      <c r="D91" s="34" t="s">
        <v>94</v>
      </c>
      <c r="E91" s="31">
        <f t="shared" si="1"/>
        <v>0.30000000000001137</v>
      </c>
      <c r="F91" s="33">
        <f>$F$69+126.5</f>
        <v>433.6</v>
      </c>
      <c r="G91" s="8"/>
      <c r="H91" s="6"/>
      <c r="I91" s="45"/>
      <c r="J91" s="45"/>
    </row>
    <row r="92" spans="1:10">
      <c r="A92" s="24">
        <f t="shared" si="3"/>
        <v>89</v>
      </c>
      <c r="B92" s="29" t="s">
        <v>114</v>
      </c>
      <c r="C92" s="34" t="s">
        <v>89</v>
      </c>
      <c r="D92" s="34" t="s">
        <v>88</v>
      </c>
      <c r="E92" s="31">
        <f t="shared" si="1"/>
        <v>4.1000000000000227</v>
      </c>
      <c r="F92" s="33">
        <f>$F$69+130.6</f>
        <v>437.70000000000005</v>
      </c>
      <c r="G92" s="8"/>
      <c r="H92" s="6" t="s">
        <v>159</v>
      </c>
      <c r="I92" s="45"/>
      <c r="J92" s="45"/>
    </row>
    <row r="93" spans="1:10" ht="30">
      <c r="A93" s="65">
        <f t="shared" si="3"/>
        <v>90</v>
      </c>
      <c r="B93" s="71" t="s">
        <v>197</v>
      </c>
      <c r="C93" s="72" t="s">
        <v>82</v>
      </c>
      <c r="D93" s="72" t="s">
        <v>88</v>
      </c>
      <c r="E93" s="69">
        <f t="shared" si="1"/>
        <v>6.7999999999999545</v>
      </c>
      <c r="F93" s="70">
        <f>$F$69+137.4</f>
        <v>444.5</v>
      </c>
      <c r="G93" s="75"/>
      <c r="H93" s="76" t="s">
        <v>160</v>
      </c>
      <c r="I93" s="74"/>
      <c r="J93" s="74"/>
    </row>
    <row r="94" spans="1:10">
      <c r="A94" s="24">
        <f t="shared" si="3"/>
        <v>91</v>
      </c>
      <c r="B94" s="34" t="s">
        <v>161</v>
      </c>
      <c r="C94" s="34" t="s">
        <v>162</v>
      </c>
      <c r="D94" s="34" t="s">
        <v>163</v>
      </c>
      <c r="E94" s="31">
        <f t="shared" si="1"/>
        <v>25.700000000000045</v>
      </c>
      <c r="F94" s="33">
        <f>$F$69+163.1</f>
        <v>470.20000000000005</v>
      </c>
      <c r="G94" s="8"/>
      <c r="H94" s="6" t="s">
        <v>164</v>
      </c>
      <c r="I94" s="45"/>
      <c r="J94" s="45"/>
    </row>
    <row r="95" spans="1:10">
      <c r="A95" s="24">
        <f t="shared" si="3"/>
        <v>92</v>
      </c>
      <c r="B95" s="34" t="s">
        <v>165</v>
      </c>
      <c r="C95" s="34" t="s">
        <v>82</v>
      </c>
      <c r="D95" s="34" t="s">
        <v>81</v>
      </c>
      <c r="E95" s="31">
        <f t="shared" si="1"/>
        <v>2.5</v>
      </c>
      <c r="F95" s="33">
        <f>$F$69+165.6</f>
        <v>472.70000000000005</v>
      </c>
      <c r="G95" s="8"/>
      <c r="H95" s="6"/>
      <c r="I95" s="45"/>
      <c r="J95" s="45"/>
    </row>
    <row r="96" spans="1:10">
      <c r="A96" s="24">
        <f t="shared" si="3"/>
        <v>93</v>
      </c>
      <c r="B96" s="34" t="s">
        <v>85</v>
      </c>
      <c r="C96" s="34" t="s">
        <v>82</v>
      </c>
      <c r="D96" s="34" t="s">
        <v>83</v>
      </c>
      <c r="E96" s="31">
        <f t="shared" si="1"/>
        <v>3.5999999999999659</v>
      </c>
      <c r="F96" s="33">
        <f>$F$69+169.2</f>
        <v>476.3</v>
      </c>
      <c r="G96" s="8"/>
      <c r="H96" s="6" t="s">
        <v>209</v>
      </c>
      <c r="I96" s="45"/>
      <c r="J96" s="45"/>
    </row>
    <row r="97" spans="1:10" ht="23.25" customHeight="1">
      <c r="A97" s="24">
        <f t="shared" si="3"/>
        <v>94</v>
      </c>
      <c r="B97" s="34" t="s">
        <v>84</v>
      </c>
      <c r="C97" s="34" t="s">
        <v>89</v>
      </c>
      <c r="D97" s="34" t="s">
        <v>81</v>
      </c>
      <c r="E97" s="31">
        <f t="shared" si="1"/>
        <v>8.9000000000000341</v>
      </c>
      <c r="F97" s="33">
        <f>$F$69+178.1</f>
        <v>485.20000000000005</v>
      </c>
      <c r="G97" s="8"/>
      <c r="H97" s="6" t="s">
        <v>210</v>
      </c>
      <c r="I97" s="45"/>
      <c r="J97" s="45"/>
    </row>
    <row r="98" spans="1:10">
      <c r="A98" s="78">
        <f t="shared" si="3"/>
        <v>95</v>
      </c>
      <c r="B98" s="79" t="s">
        <v>200</v>
      </c>
      <c r="C98" s="79" t="s">
        <v>8</v>
      </c>
      <c r="D98" s="79" t="s">
        <v>81</v>
      </c>
      <c r="E98" s="80">
        <f t="shared" si="1"/>
        <v>32.599999999999909</v>
      </c>
      <c r="F98" s="81">
        <f>$F$69+210.7</f>
        <v>517.79999999999995</v>
      </c>
      <c r="G98" s="83"/>
      <c r="H98" s="77" t="s">
        <v>166</v>
      </c>
      <c r="I98" s="82" t="s">
        <v>224</v>
      </c>
      <c r="J98" s="82" t="s">
        <v>231</v>
      </c>
    </row>
    <row r="99" spans="1:10">
      <c r="A99" s="24">
        <f t="shared" si="3"/>
        <v>96</v>
      </c>
      <c r="B99" s="61" t="s">
        <v>10</v>
      </c>
      <c r="C99" s="34" t="s">
        <v>167</v>
      </c>
      <c r="D99" s="34" t="s">
        <v>168</v>
      </c>
      <c r="E99" s="31">
        <f t="shared" ref="E99:E127" si="4">F99-F98</f>
        <v>0.5</v>
      </c>
      <c r="F99" s="33">
        <f>$F$69+211.2</f>
        <v>518.29999999999995</v>
      </c>
      <c r="G99" s="8"/>
      <c r="H99" s="6"/>
      <c r="I99" s="45"/>
      <c r="J99" s="45"/>
    </row>
    <row r="100" spans="1:10">
      <c r="A100" s="24">
        <f t="shared" si="3"/>
        <v>97</v>
      </c>
      <c r="B100" s="29" t="s">
        <v>114</v>
      </c>
      <c r="C100" s="34" t="s">
        <v>14</v>
      </c>
      <c r="D100" s="34" t="s">
        <v>168</v>
      </c>
      <c r="E100" s="31">
        <f t="shared" si="4"/>
        <v>6.2000000000000455</v>
      </c>
      <c r="F100" s="33">
        <f>$F$69+217.4</f>
        <v>524.5</v>
      </c>
      <c r="G100" s="8"/>
      <c r="H100" s="21" t="s">
        <v>242</v>
      </c>
      <c r="I100" s="45"/>
      <c r="J100" s="45"/>
    </row>
    <row r="101" spans="1:10">
      <c r="A101" s="24">
        <f t="shared" si="3"/>
        <v>98</v>
      </c>
      <c r="B101" s="34" t="s">
        <v>75</v>
      </c>
      <c r="C101" s="34" t="s">
        <v>14</v>
      </c>
      <c r="D101" s="34" t="s">
        <v>169</v>
      </c>
      <c r="E101" s="31">
        <f t="shared" si="4"/>
        <v>8.2000000000000455</v>
      </c>
      <c r="F101" s="33">
        <f>$F$69+225.6</f>
        <v>532.70000000000005</v>
      </c>
      <c r="G101" s="8"/>
      <c r="H101" s="6"/>
      <c r="I101" s="45"/>
      <c r="J101" s="45"/>
    </row>
    <row r="102" spans="1:10">
      <c r="A102" s="24">
        <f t="shared" si="3"/>
        <v>99</v>
      </c>
      <c r="B102" s="34" t="s">
        <v>74</v>
      </c>
      <c r="C102" s="34" t="s">
        <v>14</v>
      </c>
      <c r="D102" s="34" t="s">
        <v>169</v>
      </c>
      <c r="E102" s="31">
        <f t="shared" si="4"/>
        <v>3.2000000000000455</v>
      </c>
      <c r="F102" s="33">
        <f>$F$69+228.8</f>
        <v>535.90000000000009</v>
      </c>
      <c r="G102" s="8"/>
      <c r="H102" s="6"/>
      <c r="I102" s="45"/>
      <c r="J102" s="45"/>
    </row>
    <row r="103" spans="1:10">
      <c r="A103" s="24">
        <f t="shared" si="3"/>
        <v>100</v>
      </c>
      <c r="B103" s="34" t="s">
        <v>71</v>
      </c>
      <c r="C103" s="34" t="s">
        <v>167</v>
      </c>
      <c r="D103" s="34" t="s">
        <v>169</v>
      </c>
      <c r="E103" s="31">
        <f t="shared" si="4"/>
        <v>9.7999999999999545</v>
      </c>
      <c r="F103" s="33">
        <f>$F$69+238.6</f>
        <v>545.70000000000005</v>
      </c>
      <c r="G103" s="8"/>
      <c r="H103" s="6"/>
      <c r="I103" s="45"/>
      <c r="J103" s="45"/>
    </row>
    <row r="104" spans="1:10">
      <c r="A104" s="24">
        <f t="shared" si="3"/>
        <v>101</v>
      </c>
      <c r="B104" s="34" t="s">
        <v>70</v>
      </c>
      <c r="C104" s="34" t="s">
        <v>167</v>
      </c>
      <c r="D104" s="34" t="s">
        <v>169</v>
      </c>
      <c r="E104" s="31">
        <f t="shared" si="4"/>
        <v>1.0999999999999091</v>
      </c>
      <c r="F104" s="33">
        <f>$F$69+239.7</f>
        <v>546.79999999999995</v>
      </c>
      <c r="G104" s="8"/>
      <c r="H104" s="6"/>
      <c r="I104" s="45"/>
      <c r="J104" s="45"/>
    </row>
    <row r="105" spans="1:10">
      <c r="A105" s="24">
        <f t="shared" si="3"/>
        <v>102</v>
      </c>
      <c r="B105" s="62" t="s">
        <v>68</v>
      </c>
      <c r="C105" s="34" t="s">
        <v>14</v>
      </c>
      <c r="D105" s="34" t="s">
        <v>170</v>
      </c>
      <c r="E105" s="31">
        <f t="shared" si="4"/>
        <v>1</v>
      </c>
      <c r="F105" s="33">
        <f>$F$69+240.7</f>
        <v>547.79999999999995</v>
      </c>
      <c r="G105" s="8"/>
      <c r="H105" s="6"/>
      <c r="I105" s="45"/>
      <c r="J105" s="45"/>
    </row>
    <row r="106" spans="1:10">
      <c r="A106" s="24">
        <f t="shared" si="3"/>
        <v>103</v>
      </c>
      <c r="B106" s="34" t="s">
        <v>66</v>
      </c>
      <c r="C106" s="34" t="s">
        <v>167</v>
      </c>
      <c r="D106" s="34" t="s">
        <v>65</v>
      </c>
      <c r="E106" s="31">
        <f t="shared" si="4"/>
        <v>1.3000000000000682</v>
      </c>
      <c r="F106" s="33">
        <f>$F$69+242</f>
        <v>549.1</v>
      </c>
      <c r="G106" s="8"/>
      <c r="H106" s="6"/>
      <c r="I106" s="45"/>
      <c r="J106" s="45"/>
    </row>
    <row r="107" spans="1:10">
      <c r="A107" s="24">
        <f t="shared" si="3"/>
        <v>104</v>
      </c>
      <c r="B107" s="34" t="s">
        <v>64</v>
      </c>
      <c r="C107" s="34" t="s">
        <v>14</v>
      </c>
      <c r="D107" s="34" t="s">
        <v>171</v>
      </c>
      <c r="E107" s="31">
        <f t="shared" si="4"/>
        <v>0.39999999999997726</v>
      </c>
      <c r="F107" s="33">
        <f>$F$69+242.4</f>
        <v>549.5</v>
      </c>
      <c r="G107" s="8"/>
      <c r="H107" s="6"/>
      <c r="I107" s="45"/>
      <c r="J107" s="45"/>
    </row>
    <row r="108" spans="1:10">
      <c r="A108" s="24">
        <f t="shared" si="3"/>
        <v>105</v>
      </c>
      <c r="B108" s="34" t="s">
        <v>172</v>
      </c>
      <c r="C108" s="34" t="s">
        <v>173</v>
      </c>
      <c r="D108" s="34" t="s">
        <v>60</v>
      </c>
      <c r="E108" s="31">
        <f t="shared" si="4"/>
        <v>0.79999999999995453</v>
      </c>
      <c r="F108" s="33">
        <f>$F$69+243.2</f>
        <v>550.29999999999995</v>
      </c>
      <c r="G108" s="8"/>
      <c r="H108" s="6" t="s">
        <v>174</v>
      </c>
      <c r="I108" s="45"/>
      <c r="J108" s="45"/>
    </row>
    <row r="109" spans="1:10">
      <c r="A109" s="24">
        <f t="shared" si="3"/>
        <v>106</v>
      </c>
      <c r="B109" s="34" t="s">
        <v>59</v>
      </c>
      <c r="C109" s="34" t="s">
        <v>167</v>
      </c>
      <c r="D109" s="34" t="s">
        <v>51</v>
      </c>
      <c r="E109" s="31">
        <f t="shared" si="4"/>
        <v>6.9000000000000909</v>
      </c>
      <c r="F109" s="33">
        <f>$F$69+250.1</f>
        <v>557.20000000000005</v>
      </c>
      <c r="G109" s="8"/>
      <c r="H109" s="6"/>
      <c r="I109" s="45"/>
      <c r="J109" s="45"/>
    </row>
    <row r="110" spans="1:10">
      <c r="A110" s="24">
        <f t="shared" si="3"/>
        <v>107</v>
      </c>
      <c r="B110" s="34" t="s">
        <v>50</v>
      </c>
      <c r="C110" s="34" t="s">
        <v>14</v>
      </c>
      <c r="D110" s="34" t="s">
        <v>43</v>
      </c>
      <c r="E110" s="31">
        <f t="shared" si="4"/>
        <v>1.8999999999999773</v>
      </c>
      <c r="F110" s="33">
        <f>$F$69+252</f>
        <v>559.1</v>
      </c>
      <c r="G110" s="8"/>
      <c r="H110" s="6"/>
      <c r="I110" s="45"/>
      <c r="J110" s="45"/>
    </row>
    <row r="111" spans="1:10">
      <c r="A111" s="24">
        <f t="shared" si="3"/>
        <v>108</v>
      </c>
      <c r="B111" s="34" t="s">
        <v>53</v>
      </c>
      <c r="C111" s="34" t="s">
        <v>167</v>
      </c>
      <c r="D111" s="34" t="s">
        <v>43</v>
      </c>
      <c r="E111" s="31">
        <f t="shared" si="4"/>
        <v>5.1999999999999318</v>
      </c>
      <c r="F111" s="33">
        <f>$F$69+257.2</f>
        <v>564.29999999999995</v>
      </c>
      <c r="G111" s="8"/>
      <c r="H111" s="6"/>
      <c r="I111" s="45"/>
      <c r="J111" s="45"/>
    </row>
    <row r="112" spans="1:10">
      <c r="A112" s="24">
        <f t="shared" si="3"/>
        <v>109</v>
      </c>
      <c r="B112" s="34" t="s">
        <v>49</v>
      </c>
      <c r="C112" s="34" t="s">
        <v>14</v>
      </c>
      <c r="D112" s="34" t="s">
        <v>175</v>
      </c>
      <c r="E112" s="31">
        <f t="shared" si="4"/>
        <v>6.4000000000000909</v>
      </c>
      <c r="F112" s="33">
        <f>$F$69+263.6</f>
        <v>570.70000000000005</v>
      </c>
      <c r="G112" s="8"/>
      <c r="H112" s="6"/>
      <c r="I112" s="45"/>
      <c r="J112" s="45"/>
    </row>
    <row r="113" spans="1:10">
      <c r="A113" s="24">
        <f t="shared" si="3"/>
        <v>110</v>
      </c>
      <c r="B113" s="34" t="s">
        <v>47</v>
      </c>
      <c r="C113" s="34" t="s">
        <v>46</v>
      </c>
      <c r="D113" s="34" t="s">
        <v>43</v>
      </c>
      <c r="E113" s="31">
        <f t="shared" si="4"/>
        <v>2.3999999999999773</v>
      </c>
      <c r="F113" s="33">
        <f>$F$69+266</f>
        <v>573.1</v>
      </c>
      <c r="G113" s="8"/>
      <c r="H113" s="6"/>
      <c r="I113" s="45"/>
      <c r="J113" s="45"/>
    </row>
    <row r="114" spans="1:10">
      <c r="A114" s="24">
        <f t="shared" si="3"/>
        <v>111</v>
      </c>
      <c r="B114" s="34" t="s">
        <v>45</v>
      </c>
      <c r="C114" s="34" t="s">
        <v>14</v>
      </c>
      <c r="D114" s="34" t="s">
        <v>176</v>
      </c>
      <c r="E114" s="31">
        <f t="shared" si="4"/>
        <v>1.3000000000000682</v>
      </c>
      <c r="F114" s="33">
        <f>$F$69+267.3</f>
        <v>574.40000000000009</v>
      </c>
      <c r="G114" s="8"/>
      <c r="H114" s="6"/>
      <c r="I114" s="45"/>
      <c r="J114" s="45"/>
    </row>
    <row r="115" spans="1:10">
      <c r="A115" s="24">
        <f t="shared" si="3"/>
        <v>112</v>
      </c>
      <c r="B115" s="29" t="s">
        <v>44</v>
      </c>
      <c r="C115" s="34" t="s">
        <v>46</v>
      </c>
      <c r="D115" s="34" t="s">
        <v>177</v>
      </c>
      <c r="E115" s="31">
        <f t="shared" si="4"/>
        <v>4</v>
      </c>
      <c r="F115" s="33">
        <f>$F$69+271.3</f>
        <v>578.40000000000009</v>
      </c>
      <c r="G115" s="8"/>
      <c r="H115" s="6"/>
      <c r="I115" s="45"/>
      <c r="J115" s="45"/>
    </row>
    <row r="116" spans="1:10">
      <c r="A116" s="24">
        <f t="shared" si="3"/>
        <v>113</v>
      </c>
      <c r="B116" s="29" t="s">
        <v>178</v>
      </c>
      <c r="C116" s="34" t="s">
        <v>14</v>
      </c>
      <c r="D116" s="34" t="s">
        <v>176</v>
      </c>
      <c r="E116" s="31">
        <f t="shared" si="4"/>
        <v>1.2999999999999545</v>
      </c>
      <c r="F116" s="33">
        <f>$F$69+272.6</f>
        <v>579.70000000000005</v>
      </c>
      <c r="G116" s="8"/>
      <c r="H116" s="6" t="s">
        <v>179</v>
      </c>
      <c r="I116" s="45"/>
      <c r="J116" s="45"/>
    </row>
    <row r="117" spans="1:10">
      <c r="A117" s="24">
        <f t="shared" si="3"/>
        <v>114</v>
      </c>
      <c r="B117" s="34" t="s">
        <v>182</v>
      </c>
      <c r="C117" s="34" t="s">
        <v>14</v>
      </c>
      <c r="D117" s="34" t="s">
        <v>180</v>
      </c>
      <c r="E117" s="31">
        <f t="shared" si="4"/>
        <v>11.099999999999909</v>
      </c>
      <c r="F117" s="33">
        <f>$F$69+283.7</f>
        <v>590.79999999999995</v>
      </c>
      <c r="G117" s="8"/>
      <c r="H117" s="6"/>
      <c r="I117" s="45"/>
      <c r="J117" s="45"/>
    </row>
    <row r="118" spans="1:10">
      <c r="A118" s="24">
        <f t="shared" si="3"/>
        <v>115</v>
      </c>
      <c r="B118" s="34" t="s">
        <v>181</v>
      </c>
      <c r="C118" s="34" t="s">
        <v>14</v>
      </c>
      <c r="D118" s="34" t="s">
        <v>183</v>
      </c>
      <c r="E118" s="31">
        <f>F118-F117</f>
        <v>1.2000000000000455</v>
      </c>
      <c r="F118" s="33">
        <f>$F$69+284.9</f>
        <v>592</v>
      </c>
      <c r="G118" s="8"/>
      <c r="H118" s="6" t="s">
        <v>189</v>
      </c>
      <c r="I118" s="45"/>
      <c r="J118" s="45"/>
    </row>
    <row r="119" spans="1:10">
      <c r="A119" s="24">
        <f t="shared" si="3"/>
        <v>116</v>
      </c>
      <c r="B119" s="34" t="s">
        <v>184</v>
      </c>
      <c r="C119" s="34" t="s">
        <v>167</v>
      </c>
      <c r="D119" s="34" t="s">
        <v>185</v>
      </c>
      <c r="E119" s="31">
        <f>F119-F118</f>
        <v>3.2000000000000455</v>
      </c>
      <c r="F119" s="33">
        <f>$F$69+288.1</f>
        <v>595.20000000000005</v>
      </c>
      <c r="G119" s="8"/>
      <c r="H119" s="6"/>
      <c r="I119" s="45"/>
      <c r="J119" s="45"/>
    </row>
    <row r="120" spans="1:10">
      <c r="A120" s="24">
        <f t="shared" si="3"/>
        <v>117</v>
      </c>
      <c r="B120" s="34" t="s">
        <v>186</v>
      </c>
      <c r="C120" s="34" t="s">
        <v>14</v>
      </c>
      <c r="D120" s="34" t="s">
        <v>187</v>
      </c>
      <c r="E120" s="31">
        <f t="shared" si="4"/>
        <v>1.8999999999999773</v>
      </c>
      <c r="F120" s="33">
        <f>$F$69+290</f>
        <v>597.1</v>
      </c>
      <c r="G120" s="8"/>
      <c r="H120" s="6"/>
      <c r="I120" s="45"/>
      <c r="J120" s="45"/>
    </row>
    <row r="121" spans="1:10">
      <c r="A121" s="24">
        <f t="shared" si="3"/>
        <v>118</v>
      </c>
      <c r="B121" s="34" t="s">
        <v>188</v>
      </c>
      <c r="C121" s="34" t="s">
        <v>46</v>
      </c>
      <c r="D121" s="34" t="s">
        <v>180</v>
      </c>
      <c r="E121" s="31">
        <f>F121-F120</f>
        <v>0.30000000000006821</v>
      </c>
      <c r="F121" s="33">
        <f>$F$69+290.3</f>
        <v>597.40000000000009</v>
      </c>
      <c r="G121" s="8"/>
      <c r="H121" s="6"/>
      <c r="I121" s="45"/>
      <c r="J121" s="45"/>
    </row>
    <row r="122" spans="1:10">
      <c r="A122" s="24">
        <f t="shared" si="3"/>
        <v>119</v>
      </c>
      <c r="B122" s="29" t="s">
        <v>114</v>
      </c>
      <c r="C122" s="34" t="s">
        <v>14</v>
      </c>
      <c r="D122" s="34" t="s">
        <v>28</v>
      </c>
      <c r="E122" s="31">
        <f t="shared" si="4"/>
        <v>1.5999999999999091</v>
      </c>
      <c r="F122" s="33">
        <f>$F$69+291.9</f>
        <v>599</v>
      </c>
      <c r="G122" s="8"/>
      <c r="H122" s="6" t="s">
        <v>198</v>
      </c>
      <c r="I122" s="45"/>
      <c r="J122" s="45"/>
    </row>
    <row r="123" spans="1:10">
      <c r="A123" s="24">
        <f t="shared" si="3"/>
        <v>120</v>
      </c>
      <c r="B123" s="36" t="s">
        <v>41</v>
      </c>
      <c r="C123" s="34" t="s">
        <v>14</v>
      </c>
      <c r="D123" s="34" t="s">
        <v>180</v>
      </c>
      <c r="E123" s="31">
        <f t="shared" si="4"/>
        <v>6.4000000000000909</v>
      </c>
      <c r="F123" s="33">
        <f>$F$69+298.3</f>
        <v>605.40000000000009</v>
      </c>
      <c r="G123" s="8"/>
      <c r="H123" s="49"/>
      <c r="I123" s="45"/>
      <c r="J123" s="45"/>
    </row>
    <row r="124" spans="1:10">
      <c r="A124" s="65">
        <f t="shared" si="3"/>
        <v>121</v>
      </c>
      <c r="B124" s="72" t="s">
        <v>204</v>
      </c>
      <c r="C124" s="72" t="s">
        <v>119</v>
      </c>
      <c r="D124" s="72" t="s">
        <v>180</v>
      </c>
      <c r="E124" s="69">
        <f t="shared" si="4"/>
        <v>9.9999999999909051E-2</v>
      </c>
      <c r="F124" s="70">
        <f>$F$69+298.4</f>
        <v>605.5</v>
      </c>
      <c r="G124" s="75"/>
      <c r="H124" s="76" t="s">
        <v>190</v>
      </c>
      <c r="I124" s="74" t="s">
        <v>226</v>
      </c>
      <c r="J124" s="74" t="s">
        <v>232</v>
      </c>
    </row>
    <row r="125" spans="1:10">
      <c r="A125" s="24">
        <f t="shared" si="3"/>
        <v>122</v>
      </c>
      <c r="B125" s="34" t="s">
        <v>15</v>
      </c>
      <c r="C125" s="34" t="s">
        <v>14</v>
      </c>
      <c r="D125" s="34" t="s">
        <v>25</v>
      </c>
      <c r="E125" s="31">
        <f t="shared" si="4"/>
        <v>0.29999999999995453</v>
      </c>
      <c r="F125" s="33">
        <f>$F$69+298.7</f>
        <v>605.79999999999995</v>
      </c>
      <c r="G125" s="8"/>
      <c r="H125" s="6"/>
      <c r="I125" s="45"/>
      <c r="J125" s="45"/>
    </row>
    <row r="126" spans="1:10">
      <c r="A126" s="24">
        <f t="shared" si="3"/>
        <v>123</v>
      </c>
      <c r="B126" s="34" t="s">
        <v>10</v>
      </c>
      <c r="C126" s="34" t="s">
        <v>167</v>
      </c>
      <c r="D126" s="34" t="s">
        <v>192</v>
      </c>
      <c r="E126" s="31">
        <f t="shared" si="4"/>
        <v>0.80000000000006821</v>
      </c>
      <c r="F126" s="33">
        <f>$F$69+299.5</f>
        <v>606.6</v>
      </c>
      <c r="G126" s="8"/>
      <c r="H126" s="6" t="s">
        <v>191</v>
      </c>
      <c r="I126" s="45"/>
      <c r="J126" s="45"/>
    </row>
    <row r="127" spans="1:10" ht="36" customHeight="1">
      <c r="A127" s="65">
        <f t="shared" si="3"/>
        <v>124</v>
      </c>
      <c r="B127" s="72" t="s">
        <v>193</v>
      </c>
      <c r="C127" s="72"/>
      <c r="D127" s="72"/>
      <c r="E127" s="69">
        <f t="shared" si="4"/>
        <v>2.5</v>
      </c>
      <c r="F127" s="70">
        <f>$F$69+302</f>
        <v>609.1</v>
      </c>
      <c r="G127" s="75"/>
      <c r="H127" s="76" t="s">
        <v>225</v>
      </c>
      <c r="I127" s="108" t="s">
        <v>234</v>
      </c>
      <c r="J127" s="109"/>
    </row>
    <row r="128" spans="1:10" ht="18" thickBot="1">
      <c r="A128" s="64"/>
      <c r="B128" s="50"/>
      <c r="C128" s="51"/>
      <c r="D128" s="51"/>
      <c r="E128" s="52"/>
      <c r="F128" s="53"/>
      <c r="G128" s="54"/>
      <c r="H128" s="55"/>
      <c r="I128" s="56"/>
      <c r="J128" s="56"/>
    </row>
    <row r="129" spans="1:10" s="15" customFormat="1">
      <c r="A129" s="23"/>
      <c r="B129" s="25"/>
      <c r="C129" s="25"/>
      <c r="D129" s="25"/>
      <c r="E129" s="26"/>
      <c r="F129" s="27"/>
      <c r="G129" s="7"/>
      <c r="H129" s="18"/>
      <c r="I129" s="46"/>
      <c r="J129" s="43"/>
    </row>
    <row r="130" spans="1:10" s="15" customFormat="1" ht="13.5">
      <c r="A130" s="57" t="s">
        <v>233</v>
      </c>
      <c r="B130" s="57"/>
      <c r="C130" s="57"/>
      <c r="D130" s="57" t="s">
        <v>54</v>
      </c>
      <c r="E130" s="58"/>
      <c r="F130" s="59"/>
      <c r="G130" s="7"/>
      <c r="H130" s="18"/>
      <c r="I130" s="46"/>
      <c r="J130" s="43"/>
    </row>
    <row r="131" spans="1:10" ht="13.5">
      <c r="A131" s="57" t="s">
        <v>55</v>
      </c>
      <c r="B131" s="57"/>
      <c r="C131" s="57"/>
      <c r="D131" s="57"/>
      <c r="E131" s="58"/>
      <c r="F131" s="59"/>
    </row>
    <row r="132" spans="1:10" ht="13.5">
      <c r="A132" s="57"/>
      <c r="B132" s="57"/>
      <c r="C132" s="57"/>
      <c r="D132" s="7"/>
      <c r="E132" s="58"/>
      <c r="F132" s="59"/>
    </row>
    <row r="133" spans="1:10" ht="13.5">
      <c r="A133" s="59"/>
      <c r="B133" s="59"/>
      <c r="C133" s="59"/>
      <c r="D133" s="60"/>
      <c r="E133" s="59"/>
      <c r="F133" s="59"/>
    </row>
    <row r="134" spans="1:10" ht="13.5">
      <c r="A134" s="59"/>
      <c r="B134" s="59"/>
      <c r="C134" s="59"/>
      <c r="D134" s="59"/>
      <c r="E134" s="59"/>
      <c r="F134" s="59"/>
    </row>
    <row r="135" spans="1:10" ht="13.5">
      <c r="A135" s="59"/>
      <c r="B135" s="59"/>
      <c r="C135" s="59"/>
      <c r="D135" s="60"/>
      <c r="E135" s="59"/>
      <c r="F135" s="59"/>
    </row>
    <row r="136" spans="1:10" ht="13.5">
      <c r="A136" s="59"/>
      <c r="B136" s="59"/>
      <c r="C136" s="59"/>
      <c r="D136" s="59"/>
      <c r="E136" s="59"/>
      <c r="F136" s="59"/>
    </row>
    <row r="137" spans="1:10" ht="13.5">
      <c r="A137" s="59"/>
      <c r="B137" s="59"/>
      <c r="C137" s="59"/>
      <c r="D137" s="60"/>
      <c r="E137" s="59"/>
      <c r="F137" s="59"/>
    </row>
    <row r="138" spans="1:10" ht="13.5">
      <c r="A138" s="59"/>
      <c r="B138" s="59"/>
      <c r="C138" s="59"/>
      <c r="D138" s="59"/>
      <c r="E138" s="59"/>
      <c r="F138" s="59"/>
    </row>
    <row r="139" spans="1:10" ht="13.5">
      <c r="A139" s="59"/>
      <c r="B139" s="59"/>
      <c r="C139" s="59"/>
      <c r="D139" s="60"/>
      <c r="E139" s="59"/>
      <c r="F139" s="59"/>
    </row>
    <row r="152" spans="1:4" ht="15">
      <c r="A152" s="47" t="s">
        <v>211</v>
      </c>
      <c r="D152" s="47" t="s">
        <v>213</v>
      </c>
    </row>
    <row r="153" spans="1:4" ht="15">
      <c r="A153" s="47" t="s">
        <v>212</v>
      </c>
      <c r="D153" s="25" t="s">
        <v>214</v>
      </c>
    </row>
    <row r="154" spans="1:4" ht="15">
      <c r="A154" s="59"/>
      <c r="D154" s="59"/>
    </row>
    <row r="167" spans="1:4" ht="15">
      <c r="A167" s="47" t="s">
        <v>215</v>
      </c>
      <c r="D167" s="47" t="s">
        <v>217</v>
      </c>
    </row>
    <row r="168" spans="1:4" ht="15">
      <c r="A168" s="47" t="s">
        <v>216</v>
      </c>
      <c r="D168" s="47" t="s">
        <v>218</v>
      </c>
    </row>
  </sheetData>
  <mergeCells count="3">
    <mergeCell ref="I1:J1"/>
    <mergeCell ref="I2:J2"/>
    <mergeCell ref="I127:J127"/>
  </mergeCells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55" orientation="portrait" horizontalDpi="4294967293" verticalDpi="4294967293" r:id="rId1"/>
  <headerFooter alignWithMargins="0"/>
  <rowBreaks count="3" manualBreakCount="3">
    <brk id="69" max="9" man="1"/>
    <brk id="128" max="9" man="1"/>
    <brk id="209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topLeftCell="A6" workbookViewId="0">
      <selection activeCell="A14" sqref="A14"/>
    </sheetView>
  </sheetViews>
  <sheetFormatPr defaultRowHeight="13.5"/>
  <cols>
    <col min="1" max="1" width="37.125" customWidth="1"/>
    <col min="2" max="2" width="24.5" customWidth="1"/>
    <col min="3" max="3" width="29.625" customWidth="1"/>
  </cols>
  <sheetData>
    <row r="1" spans="1:3" ht="39" customHeight="1">
      <c r="A1" s="103"/>
      <c r="B1" s="104" t="s">
        <v>240</v>
      </c>
      <c r="C1" s="104" t="s">
        <v>241</v>
      </c>
    </row>
    <row r="2" spans="1:3" ht="30" customHeight="1">
      <c r="A2" s="101" t="s">
        <v>237</v>
      </c>
      <c r="B2" s="102">
        <v>0.1388888888888889</v>
      </c>
      <c r="C2" s="102">
        <v>0.16666666666666666</v>
      </c>
    </row>
    <row r="3" spans="1:3" ht="30" customHeight="1">
      <c r="A3" s="101" t="s">
        <v>235</v>
      </c>
      <c r="B3" s="102">
        <v>0.15277777777777776</v>
      </c>
      <c r="C3" s="102">
        <v>0.17361111111111113</v>
      </c>
    </row>
    <row r="4" spans="1:3" s="7" customFormat="1" ht="39.950000000000003" customHeight="1">
      <c r="A4" s="95" t="s">
        <v>236</v>
      </c>
      <c r="B4" s="96" t="s">
        <v>239</v>
      </c>
      <c r="C4" s="96" t="s">
        <v>238</v>
      </c>
    </row>
    <row r="5" spans="1:3" s="94" customFormat="1" ht="39.950000000000003" customHeight="1">
      <c r="A5" s="97" t="s">
        <v>39</v>
      </c>
      <c r="B5" s="98"/>
      <c r="C5" s="98"/>
    </row>
    <row r="6" spans="1:3" s="7" customFormat="1" ht="39.950000000000003" customHeight="1">
      <c r="A6" s="95" t="s">
        <v>199</v>
      </c>
      <c r="B6" s="96" t="s">
        <v>220</v>
      </c>
      <c r="C6" s="96" t="s">
        <v>227</v>
      </c>
    </row>
    <row r="7" spans="1:3" s="7" customFormat="1" ht="39.950000000000003" customHeight="1">
      <c r="A7" s="99" t="s">
        <v>90</v>
      </c>
      <c r="B7" s="96"/>
      <c r="C7" s="96"/>
    </row>
    <row r="8" spans="1:3" s="7" customFormat="1" ht="39.950000000000003" customHeight="1">
      <c r="A8" s="95" t="s">
        <v>203</v>
      </c>
      <c r="B8" s="96" t="s">
        <v>221</v>
      </c>
      <c r="C8" s="96" t="s">
        <v>228</v>
      </c>
    </row>
    <row r="9" spans="1:3" s="7" customFormat="1" ht="39.950000000000003" customHeight="1">
      <c r="A9" s="99" t="s">
        <v>105</v>
      </c>
      <c r="B9" s="96"/>
      <c r="C9" s="96"/>
    </row>
    <row r="10" spans="1:3" s="7" customFormat="1" ht="39.950000000000003" customHeight="1">
      <c r="A10" s="99" t="s">
        <v>142</v>
      </c>
      <c r="B10" s="96"/>
      <c r="C10" s="96"/>
    </row>
    <row r="11" spans="1:3" s="7" customFormat="1" ht="39.950000000000003" customHeight="1">
      <c r="A11" s="99" t="s">
        <v>143</v>
      </c>
      <c r="B11" s="96"/>
      <c r="C11" s="96"/>
    </row>
    <row r="12" spans="1:3" s="7" customFormat="1" ht="39.950000000000003" customHeight="1">
      <c r="A12" s="95" t="s">
        <v>135</v>
      </c>
      <c r="B12" s="96" t="s">
        <v>222</v>
      </c>
      <c r="C12" s="96" t="s">
        <v>229</v>
      </c>
    </row>
    <row r="13" spans="1:3" s="7" customFormat="1" ht="39.950000000000003" customHeight="1">
      <c r="A13" s="99" t="s">
        <v>144</v>
      </c>
      <c r="B13" s="96"/>
      <c r="C13" s="96"/>
    </row>
    <row r="14" spans="1:3" s="7" customFormat="1" ht="39.950000000000003" customHeight="1">
      <c r="A14" s="99" t="s">
        <v>153</v>
      </c>
      <c r="B14" s="96"/>
      <c r="C14" s="96"/>
    </row>
    <row r="15" spans="1:3" s="7" customFormat="1" ht="39.950000000000003" customHeight="1">
      <c r="A15" s="95" t="s">
        <v>201</v>
      </c>
      <c r="B15" s="96" t="s">
        <v>223</v>
      </c>
      <c r="C15" s="96" t="s">
        <v>230</v>
      </c>
    </row>
    <row r="16" spans="1:3" s="7" customFormat="1" ht="39.950000000000003" customHeight="1">
      <c r="A16" s="99" t="s">
        <v>197</v>
      </c>
      <c r="B16" s="96"/>
      <c r="C16" s="96"/>
    </row>
    <row r="17" spans="1:3" s="7" customFormat="1" ht="39.950000000000003" customHeight="1">
      <c r="A17" s="100" t="s">
        <v>200</v>
      </c>
      <c r="B17" s="98" t="s">
        <v>224</v>
      </c>
      <c r="C17" s="98" t="s">
        <v>231</v>
      </c>
    </row>
    <row r="18" spans="1:3" s="7" customFormat="1" ht="39.950000000000003" customHeight="1">
      <c r="A18" s="95" t="s">
        <v>204</v>
      </c>
      <c r="B18" s="96" t="s">
        <v>226</v>
      </c>
      <c r="C18" s="96" t="s">
        <v>232</v>
      </c>
    </row>
    <row r="19" spans="1:3" s="7" customFormat="1" ht="39.950000000000003" customHeight="1">
      <c r="A19" s="95" t="s">
        <v>193</v>
      </c>
      <c r="B19" s="110" t="s">
        <v>234</v>
      </c>
      <c r="C19" s="110"/>
    </row>
  </sheetData>
  <mergeCells count="1">
    <mergeCell ref="B19:C19"/>
  </mergeCells>
  <phoneticPr fontId="2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神戸600</vt:lpstr>
      <vt:lpstr>Sheet1</vt:lpstr>
      <vt:lpstr>神戸600!Print_Area</vt:lpstr>
      <vt:lpstr>神戸600!Print_Titles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katayama</cp:lastModifiedBy>
  <cp:lastPrinted>2018-07-11T16:05:29Z</cp:lastPrinted>
  <dcterms:created xsi:type="dcterms:W3CDTF">2011-02-06T12:06:47Z</dcterms:created>
  <dcterms:modified xsi:type="dcterms:W3CDTF">2018-07-11T22:42:19Z</dcterms:modified>
</cp:coreProperties>
</file>