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defaultThemeVersion="166925"/>
  <xr:revisionPtr revIDLastSave="0" documentId="10_ncr:100000_{FF773D68-CB82-45B6-B6F0-B83664118400}" xr6:coauthVersionLast="31" xr6:coauthVersionMax="31" xr10:uidLastSave="{00000000-0000-0000-0000-000000000000}"/>
  <bookViews>
    <workbookView xWindow="0" yWindow="0" windowWidth="24000" windowHeight="8910" activeTab="1" xr2:uid="{2E09F001-DB8C-4FF5-BCA0-88DA61F9A338}"/>
  </bookViews>
  <sheets>
    <sheet name="102神戸600 （修正後）" sheetId="3" r:id="rId1"/>
    <sheet name="timeスケジュール" sheetId="4" r:id="rId2"/>
  </sheets>
  <definedNames>
    <definedName name="_xlnm.Print_Area" localSheetId="0">'102神戸600 （修正後）'!$A$1:$I$266</definedName>
    <definedName name="_xlnm.Print_Area" localSheetId="1">timeスケジュール!$A$5:$B$11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9" i="3" l="1"/>
  <c r="E64" i="3" l="1"/>
  <c r="E65" i="3"/>
  <c r="E66" i="3"/>
  <c r="E67" i="3"/>
  <c r="E68" i="3"/>
  <c r="E69" i="3"/>
  <c r="A65" i="3"/>
  <c r="A66" i="3"/>
  <c r="A67" i="3"/>
  <c r="A68" i="3"/>
  <c r="E43" i="3" l="1"/>
  <c r="E35" i="3"/>
  <c r="E34" i="3"/>
  <c r="E29" i="3"/>
  <c r="E30" i="3"/>
  <c r="E31" i="3"/>
  <c r="E32" i="3"/>
  <c r="E33" i="3"/>
  <c r="E27" i="3"/>
  <c r="E28" i="3"/>
  <c r="F136" i="3" l="1"/>
  <c r="F135" i="3"/>
  <c r="F134" i="3"/>
  <c r="F133" i="3"/>
  <c r="E133" i="3"/>
  <c r="E132" i="3"/>
  <c r="E134" i="3"/>
  <c r="E135" i="3"/>
  <c r="E136" i="3"/>
  <c r="E56" i="3"/>
  <c r="E57" i="3"/>
  <c r="E58" i="3"/>
  <c r="E59" i="3"/>
  <c r="E60" i="3"/>
  <c r="E44" i="3"/>
  <c r="E36" i="3"/>
  <c r="E37" i="3"/>
  <c r="E38" i="3"/>
  <c r="E39" i="3"/>
  <c r="E40" i="3"/>
  <c r="A38" i="3"/>
  <c r="A39" i="3" s="1"/>
  <c r="A40" i="3" s="1"/>
  <c r="A41" i="3" s="1"/>
  <c r="A42" i="3" s="1"/>
  <c r="A43" i="3" s="1"/>
  <c r="A44" i="3" s="1"/>
  <c r="A45" i="3" s="1"/>
  <c r="E25" i="3"/>
  <c r="E26" i="3"/>
  <c r="F132" i="3"/>
  <c r="F131" i="3"/>
  <c r="F130" i="3"/>
  <c r="E131" i="3" s="1"/>
  <c r="F129" i="3"/>
  <c r="F128" i="3"/>
  <c r="F127" i="3"/>
  <c r="F126" i="3"/>
  <c r="F125" i="3"/>
  <c r="F124" i="3"/>
  <c r="F123" i="3"/>
  <c r="F122" i="3"/>
  <c r="E123" i="3" s="1"/>
  <c r="F121" i="3"/>
  <c r="F120" i="3"/>
  <c r="F119" i="3"/>
  <c r="F118" i="3"/>
  <c r="F117" i="3"/>
  <c r="F116" i="3"/>
  <c r="F115" i="3"/>
  <c r="F114" i="3"/>
  <c r="E115" i="3" s="1"/>
  <c r="F113" i="3"/>
  <c r="F112" i="3"/>
  <c r="F111" i="3"/>
  <c r="F110" i="3"/>
  <c r="F109" i="3"/>
  <c r="F108" i="3"/>
  <c r="K107" i="3"/>
  <c r="F107" i="3"/>
  <c r="F106" i="3"/>
  <c r="F105" i="3"/>
  <c r="F104" i="3"/>
  <c r="F103" i="3"/>
  <c r="F102" i="3"/>
  <c r="F101" i="3"/>
  <c r="F100" i="3"/>
  <c r="F99" i="3"/>
  <c r="F98" i="3"/>
  <c r="F97" i="3"/>
  <c r="F96" i="3"/>
  <c r="F95" i="3"/>
  <c r="F94" i="3"/>
  <c r="F93" i="3"/>
  <c r="F92" i="3"/>
  <c r="F91" i="3"/>
  <c r="F90" i="3"/>
  <c r="F89" i="3"/>
  <c r="F88" i="3"/>
  <c r="F87" i="3"/>
  <c r="F86" i="3"/>
  <c r="F85" i="3"/>
  <c r="E85" i="3" s="1"/>
  <c r="E84" i="3"/>
  <c r="E83" i="3"/>
  <c r="E82" i="3"/>
  <c r="E81" i="3"/>
  <c r="E80" i="3"/>
  <c r="E79" i="3"/>
  <c r="E78" i="3"/>
  <c r="E77" i="3"/>
  <c r="E76" i="3"/>
  <c r="E75" i="3"/>
  <c r="E74" i="3"/>
  <c r="E73" i="3"/>
  <c r="E72" i="3"/>
  <c r="E71" i="3"/>
  <c r="E70" i="3"/>
  <c r="E63" i="3"/>
  <c r="E62" i="3"/>
  <c r="E61" i="3"/>
  <c r="E55" i="3"/>
  <c r="E54" i="3"/>
  <c r="E53" i="3"/>
  <c r="E52" i="3"/>
  <c r="E51" i="3"/>
  <c r="E50" i="3"/>
  <c r="E49" i="3"/>
  <c r="E48" i="3"/>
  <c r="E47" i="3"/>
  <c r="E46" i="3"/>
  <c r="E45" i="3"/>
  <c r="E42" i="3"/>
  <c r="E41" i="3"/>
  <c r="E24" i="3"/>
  <c r="E23" i="3"/>
  <c r="E22" i="3"/>
  <c r="E21" i="3"/>
  <c r="E20" i="3"/>
  <c r="E19" i="3"/>
  <c r="E18" i="3"/>
  <c r="E17" i="3"/>
  <c r="E16" i="3"/>
  <c r="E15" i="3"/>
  <c r="E14" i="3"/>
  <c r="E13" i="3"/>
  <c r="E12" i="3"/>
  <c r="E11" i="3"/>
  <c r="E10" i="3"/>
  <c r="E9" i="3"/>
  <c r="E8" i="3"/>
  <c r="E7" i="3"/>
  <c r="E6" i="3"/>
  <c r="E5" i="3"/>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E95" i="3" l="1"/>
  <c r="E99" i="3"/>
  <c r="E91" i="3"/>
  <c r="E107" i="3"/>
  <c r="E90" i="3"/>
  <c r="E102" i="3"/>
  <c r="E106" i="3"/>
  <c r="A27" i="3"/>
  <c r="A28" i="3" s="1"/>
  <c r="A29" i="3" s="1"/>
  <c r="A30" i="3" s="1"/>
  <c r="A31" i="3" s="1"/>
  <c r="A32" i="3" s="1"/>
  <c r="A33" i="3" s="1"/>
  <c r="A34" i="3" s="1"/>
  <c r="A35" i="3" s="1"/>
  <c r="A36" i="3" s="1"/>
  <c r="A46" i="3" s="1"/>
  <c r="A47" i="3" s="1"/>
  <c r="A48" i="3" s="1"/>
  <c r="A49" i="3" s="1"/>
  <c r="A50" i="3" s="1"/>
  <c r="A51" i="3" s="1"/>
  <c r="A52" i="3" s="1"/>
  <c r="A53" i="3" s="1"/>
  <c r="A54" i="3" s="1"/>
  <c r="A55" i="3" s="1"/>
  <c r="A56" i="3" s="1"/>
  <c r="E86" i="3"/>
  <c r="E111" i="3"/>
  <c r="E127" i="3"/>
  <c r="E87" i="3"/>
  <c r="E103" i="3"/>
  <c r="E108" i="3"/>
  <c r="E116" i="3"/>
  <c r="E124" i="3"/>
  <c r="E119" i="3"/>
  <c r="E94" i="3"/>
  <c r="E98" i="3"/>
  <c r="E112" i="3"/>
  <c r="E120" i="3"/>
  <c r="E128" i="3"/>
  <c r="E109" i="3"/>
  <c r="E110" i="3"/>
  <c r="E113" i="3"/>
  <c r="E114" i="3"/>
  <c r="E117" i="3"/>
  <c r="E118" i="3"/>
  <c r="E121" i="3"/>
  <c r="E122" i="3"/>
  <c r="E125" i="3"/>
  <c r="E126" i="3"/>
  <c r="E129" i="3"/>
  <c r="E130" i="3"/>
  <c r="E88" i="3"/>
  <c r="E89" i="3"/>
  <c r="E92" i="3"/>
  <c r="E93" i="3"/>
  <c r="E96" i="3"/>
  <c r="E97" i="3"/>
  <c r="E100" i="3"/>
  <c r="E101" i="3"/>
  <c r="E104" i="3"/>
  <c r="E105" i="3"/>
  <c r="A57" i="3" l="1"/>
  <c r="A58" i="3" s="1"/>
  <c r="A59" i="3" s="1"/>
  <c r="A60" i="3" s="1"/>
  <c r="A61" i="3" s="1"/>
  <c r="A62" i="3" s="1"/>
  <c r="A63" i="3" s="1"/>
  <c r="A64"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20" i="3" s="1"/>
  <c r="A121" i="3" s="1"/>
  <c r="A122" i="3" s="1"/>
  <c r="A123" i="3" s="1"/>
  <c r="A124" i="3" s="1"/>
  <c r="A125" i="3" s="1"/>
  <c r="A126" i="3" s="1"/>
  <c r="A127" i="3" s="1"/>
  <c r="A128" i="3" s="1"/>
  <c r="A129" i="3" s="1"/>
  <c r="A130" i="3" s="1"/>
  <c r="A131" i="3" s="1"/>
  <c r="A132" i="3" s="1"/>
  <c r="A133" i="3" l="1"/>
  <c r="A134" i="3" s="1"/>
  <c r="A135" i="3" s="1"/>
  <c r="A136" i="3" s="1"/>
</calcChain>
</file>

<file path=xl/sharedStrings.xml><?xml version="1.0" encoding="utf-8"?>
<sst xmlns="http://schemas.openxmlformats.org/spreadsheetml/2006/main" count="501" uniqueCount="259">
  <si>
    <t>BRM102神戸600　遥かなる瀬戸内海　東から西へ</t>
    <rPh sb="6" eb="8">
      <t>コウベ</t>
    </rPh>
    <rPh sb="12" eb="13">
      <t>ハル</t>
    </rPh>
    <rPh sb="16" eb="20">
      <t>セトナイカイ</t>
    </rPh>
    <rPh sb="21" eb="22">
      <t>ヒガシ</t>
    </rPh>
    <rPh sb="24" eb="25">
      <t>ニシ</t>
    </rPh>
    <phoneticPr fontId="1"/>
  </si>
  <si>
    <t>ポイント</t>
    <phoneticPr fontId="1"/>
  </si>
  <si>
    <t>方向</t>
    <rPh sb="0" eb="2">
      <t>ホウコウ</t>
    </rPh>
    <phoneticPr fontId="1"/>
  </si>
  <si>
    <t>道路</t>
    <rPh sb="0" eb="2">
      <t>ドウロ</t>
    </rPh>
    <phoneticPr fontId="1"/>
  </si>
  <si>
    <t>区間</t>
    <rPh sb="0" eb="2">
      <t>クカン</t>
    </rPh>
    <phoneticPr fontId="1"/>
  </si>
  <si>
    <t>合計</t>
    <rPh sb="0" eb="2">
      <t>ゴウケイ</t>
    </rPh>
    <phoneticPr fontId="1"/>
  </si>
  <si>
    <t>備考</t>
    <rPh sb="0" eb="2">
      <t>ビコウ</t>
    </rPh>
    <phoneticPr fontId="1"/>
  </si>
  <si>
    <t>ＰＣ開閉時間</t>
    <rPh sb="2" eb="3">
      <t>ヒラ</t>
    </rPh>
    <rPh sb="3" eb="4">
      <t>ト</t>
    </rPh>
    <rPh sb="4" eb="6">
      <t>ジカン</t>
    </rPh>
    <phoneticPr fontId="1"/>
  </si>
  <si>
    <t>神戸ポートタワー</t>
    <rPh sb="0" eb="2">
      <t>コウベ</t>
    </rPh>
    <phoneticPr fontId="1"/>
  </si>
  <si>
    <t>市道</t>
    <rPh sb="0" eb="2">
      <t>シドウ</t>
    </rPh>
    <phoneticPr fontId="1"/>
  </si>
  <si>
    <t>中突堤筋　S</t>
    <rPh sb="0" eb="1">
      <t>ナカ</t>
    </rPh>
    <rPh sb="1" eb="3">
      <t>トッテイ</t>
    </rPh>
    <rPh sb="3" eb="4">
      <t>スジ</t>
    </rPh>
    <phoneticPr fontId="1"/>
  </si>
  <si>
    <t>左折</t>
    <rPh sb="0" eb="2">
      <t>サセツ</t>
    </rPh>
    <phoneticPr fontId="1"/>
  </si>
  <si>
    <t>国道2号線</t>
    <rPh sb="0" eb="2">
      <t>コクドウ</t>
    </rPh>
    <rPh sb="3" eb="5">
      <t>ゴウセン</t>
    </rPh>
    <phoneticPr fontId="1"/>
  </si>
  <si>
    <t>大明石町１　S</t>
    <rPh sb="0" eb="1">
      <t>オオ</t>
    </rPh>
    <rPh sb="1" eb="3">
      <t>アカシ</t>
    </rPh>
    <rPh sb="3" eb="4">
      <t>マチ</t>
    </rPh>
    <phoneticPr fontId="1"/>
  </si>
  <si>
    <t>県道718号</t>
    <rPh sb="0" eb="2">
      <t>ケンドウ</t>
    </rPh>
    <rPh sb="5" eb="6">
      <t>ゴウ</t>
    </rPh>
    <phoneticPr fontId="1"/>
  </si>
  <si>
    <t>明石港　S</t>
    <rPh sb="0" eb="2">
      <t>アカシ</t>
    </rPh>
    <rPh sb="2" eb="3">
      <t>ミナト</t>
    </rPh>
    <phoneticPr fontId="1"/>
  </si>
  <si>
    <t>右折</t>
    <rPh sb="0" eb="2">
      <t>ウセツ</t>
    </rPh>
    <phoneticPr fontId="1"/>
  </si>
  <si>
    <t>ここから先も信号多し。</t>
    <rPh sb="4" eb="5">
      <t>サキ</t>
    </rPh>
    <rPh sb="6" eb="8">
      <t>シンゴウ</t>
    </rPh>
    <rPh sb="8" eb="9">
      <t>オオ</t>
    </rPh>
    <phoneticPr fontId="1"/>
  </si>
  <si>
    <t>大崎　S</t>
    <rPh sb="0" eb="2">
      <t>オオサキ</t>
    </rPh>
    <phoneticPr fontId="1"/>
  </si>
  <si>
    <t>左折後橋を渡る。</t>
    <rPh sb="0" eb="2">
      <t>サセツ</t>
    </rPh>
    <rPh sb="2" eb="3">
      <t>ゴ</t>
    </rPh>
    <rPh sb="3" eb="4">
      <t>ハシ</t>
    </rPh>
    <rPh sb="5" eb="6">
      <t>ワタ</t>
    </rPh>
    <phoneticPr fontId="1"/>
  </si>
  <si>
    <t>相生橋西詰　S</t>
    <rPh sb="0" eb="2">
      <t>アイオイ</t>
    </rPh>
    <rPh sb="2" eb="3">
      <t>ハシ</t>
    </rPh>
    <rPh sb="3" eb="4">
      <t>ニシ</t>
    </rPh>
    <rPh sb="4" eb="5">
      <t>ヅ</t>
    </rPh>
    <phoneticPr fontId="1"/>
  </si>
  <si>
    <t>文化会館西　S</t>
    <rPh sb="0" eb="2">
      <t>ブンカ</t>
    </rPh>
    <rPh sb="2" eb="4">
      <t>カイカン</t>
    </rPh>
    <rPh sb="4" eb="5">
      <t>ニシ</t>
    </rPh>
    <phoneticPr fontId="1"/>
  </si>
  <si>
    <t>伊保西　S</t>
    <rPh sb="0" eb="2">
      <t>イホ</t>
    </rPh>
    <rPh sb="2" eb="3">
      <t>ニシ</t>
    </rPh>
    <phoneticPr fontId="1"/>
  </si>
  <si>
    <t>Ｔ字路</t>
    <rPh sb="1" eb="3">
      <t>ジロ</t>
    </rPh>
    <phoneticPr fontId="1"/>
  </si>
  <si>
    <t>国道250号→市道→県道517号</t>
    <rPh sb="0" eb="2">
      <t>コクドウ</t>
    </rPh>
    <rPh sb="7" eb="9">
      <t>シドウ</t>
    </rPh>
    <rPh sb="10" eb="12">
      <t>ケンドウ</t>
    </rPh>
    <rPh sb="15" eb="16">
      <t>ゴウ</t>
    </rPh>
    <phoneticPr fontId="1"/>
  </si>
  <si>
    <t>ト字路</t>
    <rPh sb="1" eb="2">
      <t>ジ</t>
    </rPh>
    <rPh sb="2" eb="3">
      <t>ロ</t>
    </rPh>
    <phoneticPr fontId="1"/>
  </si>
  <si>
    <t>県道401号→市道→国道250号</t>
    <rPh sb="0" eb="2">
      <t>ケンドウ</t>
    </rPh>
    <rPh sb="5" eb="6">
      <t>ゴウ</t>
    </rPh>
    <rPh sb="7" eb="9">
      <t>シドウ</t>
    </rPh>
    <rPh sb="10" eb="12">
      <t>コクドウ</t>
    </rPh>
    <rPh sb="15" eb="16">
      <t>ゴウ</t>
    </rPh>
    <phoneticPr fontId="1"/>
  </si>
  <si>
    <t>直進</t>
    <rPh sb="0" eb="2">
      <t>チョクシン</t>
    </rPh>
    <phoneticPr fontId="1"/>
  </si>
  <si>
    <t>国道250号</t>
    <rPh sb="0" eb="2">
      <t>コクドウ</t>
    </rPh>
    <rPh sb="5" eb="6">
      <t>ゴウ</t>
    </rPh>
    <phoneticPr fontId="1"/>
  </si>
  <si>
    <t>道の駅　みつ　の看板をバックに写真を撮ること。（道の駅みつに来たことがわかれば何でも可）</t>
    <rPh sb="0" eb="1">
      <t>ミチ</t>
    </rPh>
    <rPh sb="2" eb="3">
      <t>エキ</t>
    </rPh>
    <rPh sb="8" eb="10">
      <t>カンバン</t>
    </rPh>
    <rPh sb="15" eb="17">
      <t>シャシン</t>
    </rPh>
    <rPh sb="18" eb="19">
      <t>ト</t>
    </rPh>
    <rPh sb="24" eb="25">
      <t>ミチ</t>
    </rPh>
    <rPh sb="26" eb="27">
      <t>エキ</t>
    </rPh>
    <rPh sb="30" eb="31">
      <t>キ</t>
    </rPh>
    <rPh sb="39" eb="40">
      <t>ナン</t>
    </rPh>
    <rPh sb="42" eb="43">
      <t>カ</t>
    </rPh>
    <phoneticPr fontId="1"/>
  </si>
  <si>
    <t>相産高校前　Ｓ</t>
    <rPh sb="0" eb="2">
      <t>ソウサン</t>
    </rPh>
    <rPh sb="2" eb="4">
      <t>コウコウ</t>
    </rPh>
    <rPh sb="4" eb="5">
      <t>マエ</t>
    </rPh>
    <phoneticPr fontId="1"/>
  </si>
  <si>
    <t>たまに車が来るのでくだりは注意。</t>
    <rPh sb="3" eb="4">
      <t>クルマ</t>
    </rPh>
    <rPh sb="5" eb="6">
      <t>ク</t>
    </rPh>
    <rPh sb="13" eb="15">
      <t>チュウイ</t>
    </rPh>
    <phoneticPr fontId="1"/>
  </si>
  <si>
    <t>県道32号</t>
    <rPh sb="0" eb="2">
      <t>ケンドウ</t>
    </rPh>
    <rPh sb="4" eb="5">
      <t>ゴウ</t>
    </rPh>
    <phoneticPr fontId="1"/>
  </si>
  <si>
    <t>トンネルをくぐる</t>
    <phoneticPr fontId="1"/>
  </si>
  <si>
    <t>坂越橋東</t>
    <rPh sb="0" eb="1">
      <t>サカ</t>
    </rPh>
    <rPh sb="1" eb="2">
      <t>コシ</t>
    </rPh>
    <rPh sb="2" eb="3">
      <t>ハシ</t>
    </rPh>
    <rPh sb="3" eb="4">
      <t>ヒガシ</t>
    </rPh>
    <phoneticPr fontId="1"/>
  </si>
  <si>
    <t>坂越橋東詰　S</t>
    <rPh sb="0" eb="2">
      <t>サコシ</t>
    </rPh>
    <rPh sb="2" eb="3">
      <t>ハシ</t>
    </rPh>
    <rPh sb="3" eb="4">
      <t>ヒガシ</t>
    </rPh>
    <rPh sb="4" eb="5">
      <t>ツ</t>
    </rPh>
    <phoneticPr fontId="1"/>
  </si>
  <si>
    <t>坂越橋西　S</t>
    <rPh sb="0" eb="2">
      <t>サコシ</t>
    </rPh>
    <rPh sb="2" eb="3">
      <t>ハシ</t>
    </rPh>
    <rPh sb="3" eb="4">
      <t>ニシ</t>
    </rPh>
    <phoneticPr fontId="1"/>
  </si>
  <si>
    <t>南野中三差路　S</t>
    <rPh sb="0" eb="1">
      <t>ミナミ</t>
    </rPh>
    <rPh sb="1" eb="2">
      <t>ノ</t>
    </rPh>
    <rPh sb="2" eb="3">
      <t>ナカ</t>
    </rPh>
    <rPh sb="3" eb="6">
      <t>サンサロ</t>
    </rPh>
    <phoneticPr fontId="1"/>
  </si>
  <si>
    <t>塩屋惣門　S</t>
    <rPh sb="0" eb="1">
      <t>シオ</t>
    </rPh>
    <rPh sb="1" eb="2">
      <t>ヤ</t>
    </rPh>
    <rPh sb="2" eb="3">
      <t>ソウ</t>
    </rPh>
    <rPh sb="3" eb="4">
      <t>モン</t>
    </rPh>
    <phoneticPr fontId="1"/>
  </si>
  <si>
    <t>PC1セブンイレブン赤穂七軒屋店</t>
    <rPh sb="10" eb="12">
      <t>アコウ</t>
    </rPh>
    <rPh sb="12" eb="14">
      <t>シチケン</t>
    </rPh>
    <rPh sb="14" eb="15">
      <t>ヤ</t>
    </rPh>
    <rPh sb="15" eb="16">
      <t>ミセ</t>
    </rPh>
    <phoneticPr fontId="1"/>
  </si>
  <si>
    <t>左側。レシート取得。この先、110キロ地点あたりは日生。かきおこ（カキのお好み焼き）で有名な地域です。</t>
    <rPh sb="0" eb="2">
      <t>ヒダリガワ</t>
    </rPh>
    <rPh sb="7" eb="9">
      <t>シュトク</t>
    </rPh>
    <rPh sb="12" eb="13">
      <t>サキ</t>
    </rPh>
    <rPh sb="19" eb="21">
      <t>チテン</t>
    </rPh>
    <rPh sb="25" eb="27">
      <t>ヒナセ</t>
    </rPh>
    <rPh sb="37" eb="38">
      <t>コノ</t>
    </rPh>
    <rPh sb="39" eb="40">
      <t>ヤ</t>
    </rPh>
    <rPh sb="43" eb="45">
      <t>ユウメイ</t>
    </rPh>
    <rPh sb="46" eb="48">
      <t>チイキ</t>
    </rPh>
    <phoneticPr fontId="1"/>
  </si>
  <si>
    <t xml:space="preserve">01/02 09:02～01/02 12:52 </t>
    <phoneticPr fontId="1"/>
  </si>
  <si>
    <t>市民センター前　S</t>
    <rPh sb="0" eb="2">
      <t>シミン</t>
    </rPh>
    <rPh sb="6" eb="7">
      <t>マエ</t>
    </rPh>
    <phoneticPr fontId="1"/>
  </si>
  <si>
    <t>松本橋　S</t>
    <rPh sb="0" eb="2">
      <t>マツモト</t>
    </rPh>
    <rPh sb="2" eb="3">
      <t>ハシ</t>
    </rPh>
    <phoneticPr fontId="1"/>
  </si>
  <si>
    <t>県道39号</t>
    <rPh sb="0" eb="2">
      <t>ケンドウ</t>
    </rPh>
    <rPh sb="4" eb="5">
      <t>ゴウ</t>
    </rPh>
    <phoneticPr fontId="1"/>
  </si>
  <si>
    <t>Ｙ字路</t>
    <rPh sb="1" eb="3">
      <t>ジロ</t>
    </rPh>
    <phoneticPr fontId="1"/>
  </si>
  <si>
    <t>県道465号</t>
    <rPh sb="0" eb="2">
      <t>ケンドウ</t>
    </rPh>
    <rPh sb="5" eb="6">
      <t>ゴウ</t>
    </rPh>
    <phoneticPr fontId="1"/>
  </si>
  <si>
    <t>自動車専用道へは間違っても行かないこと</t>
    <rPh sb="0" eb="3">
      <t>ジドウシャ</t>
    </rPh>
    <rPh sb="3" eb="6">
      <t>センヨウドウ</t>
    </rPh>
    <rPh sb="8" eb="10">
      <t>マチガ</t>
    </rPh>
    <rPh sb="13" eb="14">
      <t>イ</t>
    </rPh>
    <phoneticPr fontId="1"/>
  </si>
  <si>
    <t>県道465号→市道</t>
    <rPh sb="0" eb="2">
      <t>ケンドウ</t>
    </rPh>
    <rPh sb="5" eb="6">
      <t>ゴウ</t>
    </rPh>
    <rPh sb="7" eb="9">
      <t>シドウ</t>
    </rPh>
    <phoneticPr fontId="1"/>
  </si>
  <si>
    <t>細かいアップダウンが続きます</t>
    <rPh sb="0" eb="1">
      <t>コマ</t>
    </rPh>
    <rPh sb="10" eb="11">
      <t>ツヅ</t>
    </rPh>
    <phoneticPr fontId="1"/>
  </si>
  <si>
    <t>県道225号</t>
    <rPh sb="0" eb="2">
      <t>ケンドウ</t>
    </rPh>
    <rPh sb="5" eb="6">
      <t>ゴウ</t>
    </rPh>
    <phoneticPr fontId="1"/>
  </si>
  <si>
    <t>T字路</t>
    <rPh sb="1" eb="3">
      <t>ジロ</t>
    </rPh>
    <phoneticPr fontId="1"/>
  </si>
  <si>
    <t>県道28号</t>
    <rPh sb="0" eb="2">
      <t>ケンドウ</t>
    </rPh>
    <rPh sb="4" eb="5">
      <t>ゴウ</t>
    </rPh>
    <phoneticPr fontId="1"/>
  </si>
  <si>
    <t>いよいよ牛窓に到着！！</t>
    <rPh sb="4" eb="6">
      <t>ウシマド</t>
    </rPh>
    <rPh sb="7" eb="9">
      <t>トウチャク</t>
    </rPh>
    <phoneticPr fontId="1"/>
  </si>
  <si>
    <t>PC2ファミリーマート 牛窓町店</t>
    <phoneticPr fontId="1"/>
  </si>
  <si>
    <t>来た道戻る</t>
    <rPh sb="0" eb="1">
      <t>キ</t>
    </rPh>
    <rPh sb="2" eb="3">
      <t>ミチ</t>
    </rPh>
    <rPh sb="3" eb="4">
      <t>モド</t>
    </rPh>
    <phoneticPr fontId="1"/>
  </si>
  <si>
    <t>右側。レシートチェック</t>
    <rPh sb="0" eb="2">
      <t>ミギガワ</t>
    </rPh>
    <phoneticPr fontId="1"/>
  </si>
  <si>
    <t>01/02 10:30 ～01/02 16:12</t>
    <phoneticPr fontId="1"/>
  </si>
  <si>
    <t>神崎町　S</t>
    <rPh sb="0" eb="3">
      <t>カンザキチョウ</t>
    </rPh>
    <phoneticPr fontId="1"/>
  </si>
  <si>
    <t>金岡　Ｓ</t>
    <rPh sb="0" eb="2">
      <t>カナオカ</t>
    </rPh>
    <phoneticPr fontId="1"/>
  </si>
  <si>
    <t>県道215号</t>
    <rPh sb="0" eb="2">
      <t>ケンドウ</t>
    </rPh>
    <rPh sb="5" eb="6">
      <t>ゴウ</t>
    </rPh>
    <phoneticPr fontId="1"/>
  </si>
  <si>
    <t>江崎　Ｓ</t>
    <rPh sb="0" eb="2">
      <t>エザキ</t>
    </rPh>
    <phoneticPr fontId="1"/>
  </si>
  <si>
    <t>県道45号</t>
    <rPh sb="0" eb="2">
      <t>ケンドウ</t>
    </rPh>
    <rPh sb="4" eb="5">
      <t>ゴウ</t>
    </rPh>
    <phoneticPr fontId="1"/>
  </si>
  <si>
    <t>ト字路　S</t>
    <rPh sb="1" eb="2">
      <t>ジ</t>
    </rPh>
    <rPh sb="2" eb="3">
      <t>ロ</t>
    </rPh>
    <phoneticPr fontId="1"/>
  </si>
  <si>
    <t>Ｔ字路　Ｓ</t>
    <rPh sb="1" eb="3">
      <t>ジロ</t>
    </rPh>
    <phoneticPr fontId="1"/>
  </si>
  <si>
    <t>広域農道</t>
    <rPh sb="0" eb="2">
      <t>コウイキ</t>
    </rPh>
    <rPh sb="2" eb="4">
      <t>ノウドウ</t>
    </rPh>
    <phoneticPr fontId="1"/>
  </si>
  <si>
    <t>十字路</t>
    <rPh sb="0" eb="3">
      <t>ジュウジロ</t>
    </rPh>
    <phoneticPr fontId="1"/>
  </si>
  <si>
    <t>市道→県道74号</t>
    <rPh sb="0" eb="2">
      <t>シドウ</t>
    </rPh>
    <rPh sb="3" eb="5">
      <t>ケンドウ</t>
    </rPh>
    <rPh sb="7" eb="8">
      <t>ゴウ</t>
    </rPh>
    <phoneticPr fontId="1"/>
  </si>
  <si>
    <t>T字路 S</t>
    <rPh sb="1" eb="3">
      <t>ジロ</t>
    </rPh>
    <phoneticPr fontId="1"/>
  </si>
  <si>
    <t>県道21号</t>
    <rPh sb="0" eb="2">
      <t>ケンドウ</t>
    </rPh>
    <rPh sb="4" eb="5">
      <t>ゴウ</t>
    </rPh>
    <phoneticPr fontId="1"/>
  </si>
  <si>
    <t>県道22号</t>
    <rPh sb="0" eb="2">
      <t>ケンドウ</t>
    </rPh>
    <rPh sb="4" eb="5">
      <t>ゴウ</t>
    </rPh>
    <phoneticPr fontId="1"/>
  </si>
  <si>
    <t>高架をくぐってすぐに右折</t>
    <rPh sb="0" eb="2">
      <t>コウカ</t>
    </rPh>
    <rPh sb="10" eb="12">
      <t>ウセツ</t>
    </rPh>
    <phoneticPr fontId="1"/>
  </si>
  <si>
    <t>┤字路　S</t>
    <phoneticPr fontId="1"/>
  </si>
  <si>
    <t>県道275号</t>
    <rPh sb="0" eb="2">
      <t>ケンドウ</t>
    </rPh>
    <rPh sb="5" eb="6">
      <t>ゴウ</t>
    </rPh>
    <phoneticPr fontId="1"/>
  </si>
  <si>
    <t>県道275号→市道</t>
    <rPh sb="0" eb="2">
      <t>ケンドウ</t>
    </rPh>
    <rPh sb="5" eb="6">
      <t>ゴウ</t>
    </rPh>
    <rPh sb="7" eb="9">
      <t>シドウ</t>
    </rPh>
    <phoneticPr fontId="1"/>
  </si>
  <si>
    <t>県道428号→県道430号→国道429号</t>
    <rPh sb="0" eb="2">
      <t>ケンドウ</t>
    </rPh>
    <rPh sb="5" eb="6">
      <t>ゴウ</t>
    </rPh>
    <rPh sb="7" eb="9">
      <t>ケンドウ</t>
    </rPh>
    <rPh sb="12" eb="13">
      <t>ゴウ</t>
    </rPh>
    <rPh sb="14" eb="16">
      <t>コクドウ</t>
    </rPh>
    <rPh sb="19" eb="20">
      <t>ゴウ</t>
    </rPh>
    <phoneticPr fontId="1"/>
  </si>
  <si>
    <t>自転車・歩行者道</t>
    <rPh sb="0" eb="3">
      <t>ジテンシャ</t>
    </rPh>
    <rPh sb="4" eb="7">
      <t>ホコウシャ</t>
    </rPh>
    <rPh sb="7" eb="8">
      <t>ドウ</t>
    </rPh>
    <phoneticPr fontId="1"/>
  </si>
  <si>
    <t>自転車・歩行者専用の橋を渡ります</t>
    <rPh sb="0" eb="3">
      <t>ジテンシャ</t>
    </rPh>
    <rPh sb="4" eb="7">
      <t>ホコウシャ</t>
    </rPh>
    <rPh sb="7" eb="9">
      <t>センヨウ</t>
    </rPh>
    <rPh sb="10" eb="11">
      <t>ハシ</t>
    </rPh>
    <rPh sb="12" eb="13">
      <t>ワタ</t>
    </rPh>
    <phoneticPr fontId="1"/>
  </si>
  <si>
    <t>霞橋西下　Ｓ</t>
    <rPh sb="0" eb="1">
      <t>カスミ</t>
    </rPh>
    <rPh sb="1" eb="2">
      <t>バシ</t>
    </rPh>
    <rPh sb="2" eb="3">
      <t>ニシ</t>
    </rPh>
    <rPh sb="3" eb="4">
      <t>シタ</t>
    </rPh>
    <phoneticPr fontId="1"/>
  </si>
  <si>
    <t>県道54号</t>
    <rPh sb="0" eb="2">
      <t>ケンドウ</t>
    </rPh>
    <rPh sb="4" eb="5">
      <t>ゴウ</t>
    </rPh>
    <phoneticPr fontId="1"/>
  </si>
  <si>
    <t>長尾　Ｓ</t>
    <rPh sb="0" eb="2">
      <t>ナガオ</t>
    </rPh>
    <phoneticPr fontId="1"/>
  </si>
  <si>
    <t>手前にアンダーパス</t>
    <rPh sb="0" eb="2">
      <t>テマエ</t>
    </rPh>
    <phoneticPr fontId="1"/>
  </si>
  <si>
    <t>富田橋北　Ｓ</t>
    <rPh sb="0" eb="2">
      <t>トミタ</t>
    </rPh>
    <rPh sb="2" eb="3">
      <t>バシ</t>
    </rPh>
    <rPh sb="3" eb="4">
      <t>キタ</t>
    </rPh>
    <phoneticPr fontId="1"/>
  </si>
  <si>
    <t>県道60号</t>
    <rPh sb="0" eb="2">
      <t>ケンドウ</t>
    </rPh>
    <rPh sb="4" eb="5">
      <t>ゴウ</t>
    </rPh>
    <phoneticPr fontId="1"/>
  </si>
  <si>
    <t>ここから細い道に入ります</t>
    <rPh sb="4" eb="5">
      <t>ホソ</t>
    </rPh>
    <rPh sb="6" eb="7">
      <t>ミチ</t>
    </rPh>
    <rPh sb="8" eb="9">
      <t>ハイ</t>
    </rPh>
    <phoneticPr fontId="1"/>
  </si>
  <si>
    <t>県道60号→市道</t>
    <rPh sb="0" eb="2">
      <t>ケンドウ</t>
    </rPh>
    <rPh sb="4" eb="5">
      <t>ゴウ</t>
    </rPh>
    <rPh sb="6" eb="8">
      <t>シドウ</t>
    </rPh>
    <phoneticPr fontId="1"/>
  </si>
  <si>
    <t>県道434号</t>
    <rPh sb="0" eb="2">
      <t>ケンドウ</t>
    </rPh>
    <rPh sb="5" eb="6">
      <t>ゴウ</t>
    </rPh>
    <phoneticPr fontId="1"/>
  </si>
  <si>
    <t>ここから広域農道でアップダウン</t>
    <rPh sb="4" eb="6">
      <t>コウイキ</t>
    </rPh>
    <rPh sb="6" eb="8">
      <t>ノウドウ</t>
    </rPh>
    <phoneticPr fontId="1"/>
  </si>
  <si>
    <t>県道3号</t>
    <rPh sb="0" eb="2">
      <t>ケンドウ</t>
    </rPh>
    <rPh sb="3" eb="4">
      <t>ゴウ</t>
    </rPh>
    <phoneticPr fontId="1"/>
  </si>
  <si>
    <t>道なり左折</t>
    <rPh sb="0" eb="1">
      <t>ミチ</t>
    </rPh>
    <rPh sb="3" eb="5">
      <t>サセツ</t>
    </rPh>
    <phoneticPr fontId="1"/>
  </si>
  <si>
    <t>十字路　Ｓ</t>
    <rPh sb="0" eb="3">
      <t>ジュウジロ</t>
    </rPh>
    <phoneticPr fontId="1"/>
  </si>
  <si>
    <t>大門５（西）Ｓ</t>
    <rPh sb="0" eb="2">
      <t>ダイモン</t>
    </rPh>
    <rPh sb="4" eb="5">
      <t>ニシ</t>
    </rPh>
    <phoneticPr fontId="1"/>
  </si>
  <si>
    <t>入江大橋詰　Ｓ</t>
    <rPh sb="0" eb="2">
      <t>イリエ</t>
    </rPh>
    <rPh sb="2" eb="4">
      <t>オオハシ</t>
    </rPh>
    <rPh sb="4" eb="5">
      <t>ツ</t>
    </rPh>
    <phoneticPr fontId="1"/>
  </si>
  <si>
    <t>県道380号</t>
    <rPh sb="0" eb="2">
      <t>ケンドウ</t>
    </rPh>
    <rPh sb="5" eb="6">
      <t>ゴウ</t>
    </rPh>
    <phoneticPr fontId="1"/>
  </si>
  <si>
    <t>これより鞆の浦のまちなみ。観光客多し。多くの人は日没後ですが夜の鞆の浦のまちなみをお楽しみください。迷いながら通貨チェックを探すのもよいものです</t>
    <rPh sb="4" eb="5">
      <t>トモ</t>
    </rPh>
    <rPh sb="6" eb="7">
      <t>ウラ</t>
    </rPh>
    <rPh sb="13" eb="16">
      <t>カンコウキャク</t>
    </rPh>
    <rPh sb="16" eb="17">
      <t>オオ</t>
    </rPh>
    <rPh sb="19" eb="20">
      <t>オオ</t>
    </rPh>
    <rPh sb="22" eb="23">
      <t>ヒト</t>
    </rPh>
    <rPh sb="24" eb="26">
      <t>ニチボツ</t>
    </rPh>
    <rPh sb="26" eb="27">
      <t>ゴ</t>
    </rPh>
    <rPh sb="30" eb="31">
      <t>ヨル</t>
    </rPh>
    <rPh sb="32" eb="33">
      <t>トモ</t>
    </rPh>
    <rPh sb="34" eb="35">
      <t>ウラ</t>
    </rPh>
    <rPh sb="42" eb="43">
      <t>タノ</t>
    </rPh>
    <rPh sb="50" eb="51">
      <t>マヨ</t>
    </rPh>
    <rPh sb="55" eb="57">
      <t>ツウカ</t>
    </rPh>
    <rPh sb="62" eb="63">
      <t>サガ</t>
    </rPh>
    <phoneticPr fontId="1"/>
  </si>
  <si>
    <t>┤字路</t>
    <phoneticPr fontId="1"/>
  </si>
  <si>
    <t>鞆の浦常夜塔をバックに自転車の写真を取ること。常夜塔のはずですが光ってませんので注意してください</t>
    <rPh sb="0" eb="1">
      <t>トモ</t>
    </rPh>
    <rPh sb="2" eb="3">
      <t>ウラ</t>
    </rPh>
    <rPh sb="3" eb="4">
      <t>ツネ</t>
    </rPh>
    <rPh sb="4" eb="5">
      <t>ヨル</t>
    </rPh>
    <rPh sb="5" eb="6">
      <t>トウ</t>
    </rPh>
    <rPh sb="11" eb="14">
      <t>ジテンシャ</t>
    </rPh>
    <rPh sb="15" eb="17">
      <t>シャシン</t>
    </rPh>
    <rPh sb="18" eb="19">
      <t>ト</t>
    </rPh>
    <rPh sb="23" eb="24">
      <t>ツネ</t>
    </rPh>
    <rPh sb="24" eb="25">
      <t>ヨル</t>
    </rPh>
    <rPh sb="25" eb="26">
      <t>トウ</t>
    </rPh>
    <rPh sb="32" eb="33">
      <t>ヒカ</t>
    </rPh>
    <rPh sb="40" eb="42">
      <t>チュウイ</t>
    </rPh>
    <phoneticPr fontId="1"/>
  </si>
  <si>
    <t>市道→県道47号</t>
    <rPh sb="0" eb="2">
      <t>シドウ</t>
    </rPh>
    <rPh sb="3" eb="5">
      <t>ケンドウ</t>
    </rPh>
    <rPh sb="7" eb="8">
      <t>ゴウ</t>
    </rPh>
    <phoneticPr fontId="1"/>
  </si>
  <si>
    <t>県道47号</t>
    <rPh sb="0" eb="2">
      <t>ケンドウ</t>
    </rPh>
    <rPh sb="4" eb="5">
      <t>ゴウ</t>
    </rPh>
    <phoneticPr fontId="1"/>
  </si>
  <si>
    <t>県道47号→市道</t>
    <rPh sb="0" eb="2">
      <t>ケンドウ</t>
    </rPh>
    <rPh sb="4" eb="5">
      <t>ゴウ</t>
    </rPh>
    <rPh sb="6" eb="8">
      <t>シドウ</t>
    </rPh>
    <phoneticPr fontId="1"/>
  </si>
  <si>
    <t>南松永町　Ｓ</t>
    <rPh sb="0" eb="1">
      <t>ミナミ</t>
    </rPh>
    <rPh sb="1" eb="3">
      <t>マツナガ</t>
    </rPh>
    <rPh sb="3" eb="4">
      <t>マチ</t>
    </rPh>
    <phoneticPr fontId="1"/>
  </si>
  <si>
    <t>ＰＣ３　セブンイレブン福山南松永店</t>
    <rPh sb="11" eb="13">
      <t>フクヤマ</t>
    </rPh>
    <rPh sb="13" eb="14">
      <t>ミナミ</t>
    </rPh>
    <rPh sb="14" eb="16">
      <t>マツナガ</t>
    </rPh>
    <rPh sb="16" eb="17">
      <t>ミセ</t>
    </rPh>
    <phoneticPr fontId="1"/>
  </si>
  <si>
    <t>左側。レシート取得すること</t>
    <rPh sb="0" eb="2">
      <t>ヒダリガワ</t>
    </rPh>
    <rPh sb="7" eb="9">
      <t>シュトク</t>
    </rPh>
    <phoneticPr fontId="1"/>
  </si>
  <si>
    <t>01/02 14:15～ 01/03 00:24</t>
    <phoneticPr fontId="1"/>
  </si>
  <si>
    <t>南松永町4 S</t>
    <rPh sb="0" eb="1">
      <t>ミナミ</t>
    </rPh>
    <rPh sb="1" eb="3">
      <t>マツナガ</t>
    </rPh>
    <rPh sb="3" eb="4">
      <t>マチ</t>
    </rPh>
    <phoneticPr fontId="1"/>
  </si>
  <si>
    <t>尾道交通局（東）Ｓ</t>
    <rPh sb="0" eb="2">
      <t>オノミチ</t>
    </rPh>
    <rPh sb="2" eb="5">
      <t>コウツウキョク</t>
    </rPh>
    <rPh sb="6" eb="7">
      <t>ヒガシ</t>
    </rPh>
    <phoneticPr fontId="1"/>
  </si>
  <si>
    <t>尾道バイパス東口　Ｓ</t>
    <rPh sb="0" eb="2">
      <t>オノミチ</t>
    </rPh>
    <rPh sb="6" eb="8">
      <t>ヒガシグチ</t>
    </rPh>
    <phoneticPr fontId="1"/>
  </si>
  <si>
    <t>国道2号</t>
    <rPh sb="0" eb="2">
      <t>コクドウ</t>
    </rPh>
    <rPh sb="3" eb="4">
      <t>ゴウ</t>
    </rPh>
    <phoneticPr fontId="1"/>
  </si>
  <si>
    <t>しまなみ交流館前　Ｓ</t>
    <rPh sb="4" eb="6">
      <t>コウリュウ</t>
    </rPh>
    <rPh sb="6" eb="7">
      <t>カン</t>
    </rPh>
    <rPh sb="7" eb="8">
      <t>マエ</t>
    </rPh>
    <phoneticPr fontId="1"/>
  </si>
  <si>
    <t>国道2号→国道185号</t>
    <rPh sb="0" eb="2">
      <t>コクドウ</t>
    </rPh>
    <rPh sb="3" eb="4">
      <t>ゴウ</t>
    </rPh>
    <rPh sb="5" eb="7">
      <t>コクドウ</t>
    </rPh>
    <rPh sb="10" eb="11">
      <t>ゴウ</t>
    </rPh>
    <phoneticPr fontId="1"/>
  </si>
  <si>
    <t>海沿いの道をひたすら直進</t>
    <rPh sb="0" eb="2">
      <t>ウミゾ</t>
    </rPh>
    <rPh sb="4" eb="5">
      <t>ミチ</t>
    </rPh>
    <rPh sb="10" eb="12">
      <t>チョクシン</t>
    </rPh>
    <phoneticPr fontId="1"/>
  </si>
  <si>
    <t>宮沖交番前　Ｓ</t>
    <rPh sb="0" eb="1">
      <t>ミヤ</t>
    </rPh>
    <rPh sb="1" eb="2">
      <t>オキ</t>
    </rPh>
    <rPh sb="2" eb="4">
      <t>コウバン</t>
    </rPh>
    <rPh sb="4" eb="5">
      <t>マエ</t>
    </rPh>
    <phoneticPr fontId="1"/>
  </si>
  <si>
    <t>和田　Ｓ</t>
    <rPh sb="0" eb="2">
      <t>ワダ</t>
    </rPh>
    <phoneticPr fontId="1"/>
  </si>
  <si>
    <t>国道185号</t>
    <rPh sb="0" eb="2">
      <t>コクドウ</t>
    </rPh>
    <rPh sb="5" eb="6">
      <t>ゴウ</t>
    </rPh>
    <phoneticPr fontId="1"/>
  </si>
  <si>
    <t>ここから再び海沿いの快走路。貯金を稼ぐならここからですね</t>
    <rPh sb="4" eb="5">
      <t>フタタ</t>
    </rPh>
    <rPh sb="6" eb="8">
      <t>ウミゾ</t>
    </rPh>
    <rPh sb="10" eb="12">
      <t>カイソウ</t>
    </rPh>
    <rPh sb="12" eb="13">
      <t>ロ</t>
    </rPh>
    <rPh sb="14" eb="16">
      <t>チョキン</t>
    </rPh>
    <rPh sb="17" eb="18">
      <t>カセ</t>
    </rPh>
    <phoneticPr fontId="1"/>
  </si>
  <si>
    <t>竹原町並保存地区　Ｓ</t>
    <rPh sb="0" eb="2">
      <t>タケハラ</t>
    </rPh>
    <rPh sb="2" eb="4">
      <t>マチナ</t>
    </rPh>
    <rPh sb="4" eb="6">
      <t>ホゾン</t>
    </rPh>
    <rPh sb="6" eb="8">
      <t>チク</t>
    </rPh>
    <phoneticPr fontId="1"/>
  </si>
  <si>
    <t>道の駅竹原がありますが正月はお休みです</t>
    <rPh sb="0" eb="1">
      <t>ミチ</t>
    </rPh>
    <rPh sb="2" eb="3">
      <t>エキ</t>
    </rPh>
    <rPh sb="3" eb="5">
      <t>タケハラ</t>
    </rPh>
    <rPh sb="11" eb="13">
      <t>ショウガツ</t>
    </rPh>
    <rPh sb="15" eb="16">
      <t>ヤス</t>
    </rPh>
    <phoneticPr fontId="1"/>
  </si>
  <si>
    <t>安浦バイパス東口　Ｓ</t>
    <rPh sb="0" eb="2">
      <t>ヤスウラ</t>
    </rPh>
    <rPh sb="6" eb="8">
      <t>ヒガシグチ</t>
    </rPh>
    <phoneticPr fontId="1"/>
  </si>
  <si>
    <t>安芸灘大橋入口　Ｓ</t>
    <rPh sb="0" eb="3">
      <t>アキナダ</t>
    </rPh>
    <rPh sb="3" eb="5">
      <t>オオハシ</t>
    </rPh>
    <rPh sb="5" eb="6">
      <t>イ</t>
    </rPh>
    <rPh sb="6" eb="7">
      <t>クチ</t>
    </rPh>
    <phoneticPr fontId="1"/>
  </si>
  <si>
    <t>安芸灘大橋有料道路
→県道288号→県道74号</t>
    <rPh sb="0" eb="3">
      <t>アキナダ</t>
    </rPh>
    <rPh sb="3" eb="5">
      <t>オオハシ</t>
    </rPh>
    <rPh sb="5" eb="7">
      <t>ユウリョウ</t>
    </rPh>
    <rPh sb="7" eb="9">
      <t>ドウロ</t>
    </rPh>
    <rPh sb="11" eb="13">
      <t>ケンドウ</t>
    </rPh>
    <rPh sb="16" eb="17">
      <t>ゴウ</t>
    </rPh>
    <rPh sb="18" eb="20">
      <t>ケンドウ</t>
    </rPh>
    <rPh sb="22" eb="23">
      <t>ゴウ</t>
    </rPh>
    <phoneticPr fontId="1"/>
  </si>
  <si>
    <t>自転車はもちろん無料。
途中より右側の自転車・歩行者用道を通過すること
坂を下り終わるといよいよとびしま海道です</t>
    <rPh sb="0" eb="3">
      <t>ジテンシャ</t>
    </rPh>
    <rPh sb="8" eb="10">
      <t>ムリョウ</t>
    </rPh>
    <rPh sb="12" eb="14">
      <t>トチュウ</t>
    </rPh>
    <rPh sb="16" eb="18">
      <t>ミギガワ</t>
    </rPh>
    <rPh sb="19" eb="22">
      <t>ジテンシャ</t>
    </rPh>
    <rPh sb="23" eb="26">
      <t>ホコウシャ</t>
    </rPh>
    <rPh sb="26" eb="27">
      <t>ヨウ</t>
    </rPh>
    <rPh sb="27" eb="28">
      <t>ミチ</t>
    </rPh>
    <rPh sb="29" eb="31">
      <t>ツウカ</t>
    </rPh>
    <rPh sb="36" eb="37">
      <t>サカ</t>
    </rPh>
    <rPh sb="38" eb="39">
      <t>クダ</t>
    </rPh>
    <rPh sb="40" eb="41">
      <t>オ</t>
    </rPh>
    <rPh sb="52" eb="54">
      <t>カイドウ</t>
    </rPh>
    <phoneticPr fontId="1"/>
  </si>
  <si>
    <t>右折（坂を上る）</t>
    <rPh sb="0" eb="2">
      <t>ウセツ</t>
    </rPh>
    <rPh sb="3" eb="4">
      <t>サカ</t>
    </rPh>
    <rPh sb="5" eb="6">
      <t>ノボ</t>
    </rPh>
    <phoneticPr fontId="1"/>
  </si>
  <si>
    <t>市道→市道（蒲刈大橋）→
県道287号→県道356号→県道354号</t>
    <rPh sb="0" eb="2">
      <t>シドウ</t>
    </rPh>
    <rPh sb="3" eb="5">
      <t>シドウ</t>
    </rPh>
    <rPh sb="6" eb="8">
      <t>カマガリ</t>
    </rPh>
    <rPh sb="8" eb="10">
      <t>オオハシ</t>
    </rPh>
    <rPh sb="13" eb="15">
      <t>ケンドウ</t>
    </rPh>
    <rPh sb="18" eb="19">
      <t>ゴウ</t>
    </rPh>
    <rPh sb="20" eb="22">
      <t>ケンドウ</t>
    </rPh>
    <rPh sb="25" eb="26">
      <t>ゴウ</t>
    </rPh>
    <rPh sb="27" eb="29">
      <t>ケンドウ</t>
    </rPh>
    <rPh sb="32" eb="33">
      <t>ゴウ</t>
    </rPh>
    <phoneticPr fontId="1"/>
  </si>
  <si>
    <t>蒲刈大橋へのアプローチを上って橋を渡り、下蒲刈島を走ります。そのままみちなりに走ってさらに橋を渡って豊島を走ります</t>
    <rPh sb="0" eb="2">
      <t>カマガリ</t>
    </rPh>
    <rPh sb="2" eb="4">
      <t>オオハシ</t>
    </rPh>
    <rPh sb="12" eb="13">
      <t>ノボ</t>
    </rPh>
    <rPh sb="15" eb="16">
      <t>ハシ</t>
    </rPh>
    <rPh sb="17" eb="18">
      <t>ワタ</t>
    </rPh>
    <rPh sb="20" eb="23">
      <t>シモカマガリ</t>
    </rPh>
    <rPh sb="23" eb="24">
      <t>シマ</t>
    </rPh>
    <rPh sb="25" eb="26">
      <t>ハシ</t>
    </rPh>
    <rPh sb="39" eb="40">
      <t>ハシ</t>
    </rPh>
    <rPh sb="45" eb="46">
      <t>ハシ</t>
    </rPh>
    <rPh sb="47" eb="48">
      <t>ワタ</t>
    </rPh>
    <rPh sb="50" eb="51">
      <t>ユタ</t>
    </rPh>
    <rPh sb="51" eb="52">
      <t>シマ</t>
    </rPh>
    <rPh sb="53" eb="54">
      <t>ハシ</t>
    </rPh>
    <phoneticPr fontId="1"/>
  </si>
  <si>
    <t>右折（橋を渡る）</t>
    <rPh sb="0" eb="2">
      <t>ウセツ</t>
    </rPh>
    <rPh sb="3" eb="4">
      <t>ハシ</t>
    </rPh>
    <rPh sb="5" eb="6">
      <t>ワタ</t>
    </rPh>
    <phoneticPr fontId="1"/>
  </si>
  <si>
    <t>市道（豊浜大橋）</t>
    <rPh sb="0" eb="2">
      <t>シドウ</t>
    </rPh>
    <rPh sb="3" eb="5">
      <t>トヨハマ</t>
    </rPh>
    <rPh sb="5" eb="7">
      <t>オオハシ</t>
    </rPh>
    <phoneticPr fontId="1"/>
  </si>
  <si>
    <t>坂を上って豊浜大橋へ</t>
    <rPh sb="0" eb="1">
      <t>サカ</t>
    </rPh>
    <rPh sb="2" eb="3">
      <t>ノボ</t>
    </rPh>
    <rPh sb="5" eb="7">
      <t>トヨハマ</t>
    </rPh>
    <rPh sb="7" eb="9">
      <t>オオハシ</t>
    </rPh>
    <phoneticPr fontId="1"/>
  </si>
  <si>
    <t>県道355号</t>
    <rPh sb="0" eb="2">
      <t>ケンドウ</t>
    </rPh>
    <rPh sb="5" eb="6">
      <t>ゴウ</t>
    </rPh>
    <phoneticPr fontId="1"/>
  </si>
  <si>
    <t>大崎下島を走ります</t>
    <rPh sb="0" eb="2">
      <t>オオサキ</t>
    </rPh>
    <rPh sb="2" eb="4">
      <t>シモジマ</t>
    </rPh>
    <rPh sb="5" eb="6">
      <t>ハシ</t>
    </rPh>
    <phoneticPr fontId="1"/>
  </si>
  <si>
    <t>市道→県道177号</t>
    <rPh sb="0" eb="2">
      <t>シドウ</t>
    </rPh>
    <rPh sb="3" eb="5">
      <t>ケンドウ</t>
    </rPh>
    <rPh sb="8" eb="9">
      <t>ゴウ</t>
    </rPh>
    <phoneticPr fontId="1"/>
  </si>
  <si>
    <t>これより橋を3本渡って岡村島へ</t>
    <rPh sb="4" eb="5">
      <t>ハシ</t>
    </rPh>
    <rPh sb="7" eb="8">
      <t>ボン</t>
    </rPh>
    <rPh sb="8" eb="9">
      <t>ワタ</t>
    </rPh>
    <rPh sb="11" eb="13">
      <t>オカムラ</t>
    </rPh>
    <rPh sb="13" eb="14">
      <t>シマ</t>
    </rPh>
    <phoneticPr fontId="1"/>
  </si>
  <si>
    <t>通過チェック③（フォトコントロール）
岡村島フェリー乗り場</t>
    <phoneticPr fontId="1"/>
  </si>
  <si>
    <t>県道177号→市道</t>
    <rPh sb="0" eb="2">
      <t>ケンドウ</t>
    </rPh>
    <rPh sb="5" eb="6">
      <t>ゴウ</t>
    </rPh>
    <rPh sb="7" eb="9">
      <t>シドウ</t>
    </rPh>
    <phoneticPr fontId="1"/>
  </si>
  <si>
    <t>岡村島フェリーターミナル看板をバックに自転車の写真を撮ること。来た道を戻ります。</t>
    <rPh sb="0" eb="2">
      <t>オカムラ</t>
    </rPh>
    <rPh sb="2" eb="3">
      <t>シマ</t>
    </rPh>
    <rPh sb="12" eb="14">
      <t>カンバン</t>
    </rPh>
    <rPh sb="19" eb="22">
      <t>ジテンシャ</t>
    </rPh>
    <rPh sb="23" eb="25">
      <t>シャシン</t>
    </rPh>
    <rPh sb="26" eb="27">
      <t>ト</t>
    </rPh>
    <rPh sb="31" eb="32">
      <t>キ</t>
    </rPh>
    <rPh sb="33" eb="34">
      <t>ミチ</t>
    </rPh>
    <rPh sb="35" eb="36">
      <t>モド</t>
    </rPh>
    <phoneticPr fontId="1"/>
  </si>
  <si>
    <t>左折(坂を上る）</t>
    <rPh sb="0" eb="2">
      <t>サセツ</t>
    </rPh>
    <rPh sb="3" eb="4">
      <t>サカ</t>
    </rPh>
    <rPh sb="5" eb="6">
      <t>ノボ</t>
    </rPh>
    <phoneticPr fontId="1"/>
  </si>
  <si>
    <t>坂を下ります</t>
    <rPh sb="0" eb="1">
      <t>サカ</t>
    </rPh>
    <rPh sb="2" eb="3">
      <t>クダ</t>
    </rPh>
    <phoneticPr fontId="1"/>
  </si>
  <si>
    <t>県道354号→県道356号→県道287号</t>
    <rPh sb="0" eb="2">
      <t>ケンドウ</t>
    </rPh>
    <rPh sb="5" eb="6">
      <t>ゴウ</t>
    </rPh>
    <rPh sb="7" eb="9">
      <t>ケンドウ</t>
    </rPh>
    <rPh sb="12" eb="13">
      <t>ゴウ</t>
    </rPh>
    <rPh sb="14" eb="16">
      <t>ケンドウ</t>
    </rPh>
    <rPh sb="19" eb="20">
      <t>ゴウ</t>
    </rPh>
    <phoneticPr fontId="1"/>
  </si>
  <si>
    <t>豊島～下蒲刈島を走って蒲刈大橋を渡ります</t>
    <rPh sb="0" eb="1">
      <t>ユタ</t>
    </rPh>
    <rPh sb="1" eb="2">
      <t>シマ</t>
    </rPh>
    <rPh sb="3" eb="6">
      <t>シモカマガリ</t>
    </rPh>
    <rPh sb="6" eb="7">
      <t>シマ</t>
    </rPh>
    <rPh sb="8" eb="9">
      <t>ハシ</t>
    </rPh>
    <rPh sb="11" eb="13">
      <t>カマガリ</t>
    </rPh>
    <rPh sb="13" eb="15">
      <t>オオハシ</t>
    </rPh>
    <rPh sb="16" eb="17">
      <t>ワタ</t>
    </rPh>
    <phoneticPr fontId="1"/>
  </si>
  <si>
    <t>県道74号→県道288号→安芸灘大橋</t>
    <rPh sb="0" eb="2">
      <t>ケンドウ</t>
    </rPh>
    <rPh sb="4" eb="5">
      <t>ゴウ</t>
    </rPh>
    <rPh sb="6" eb="8">
      <t>ケンドウ</t>
    </rPh>
    <rPh sb="11" eb="12">
      <t>ゴウ</t>
    </rPh>
    <rPh sb="13" eb="16">
      <t>アキナダ</t>
    </rPh>
    <rPh sb="16" eb="18">
      <t>オオハシ</t>
    </rPh>
    <phoneticPr fontId="1"/>
  </si>
  <si>
    <t>上蒲刈島を走った後、安芸灘大橋を渡ります。
安芸灘大橋は自転車道を渡ること</t>
    <rPh sb="0" eb="1">
      <t>カミ</t>
    </rPh>
    <rPh sb="1" eb="3">
      <t>カマガリ</t>
    </rPh>
    <rPh sb="3" eb="4">
      <t>シマ</t>
    </rPh>
    <rPh sb="5" eb="6">
      <t>ハシ</t>
    </rPh>
    <rPh sb="8" eb="9">
      <t>アト</t>
    </rPh>
    <rPh sb="10" eb="13">
      <t>アキナダ</t>
    </rPh>
    <rPh sb="13" eb="15">
      <t>オオハシ</t>
    </rPh>
    <rPh sb="16" eb="17">
      <t>ワタ</t>
    </rPh>
    <rPh sb="22" eb="25">
      <t>アキナダ</t>
    </rPh>
    <rPh sb="25" eb="27">
      <t>オオハシ</t>
    </rPh>
    <rPh sb="28" eb="30">
      <t>ジテン</t>
    </rPh>
    <rPh sb="30" eb="31">
      <t>シャ</t>
    </rPh>
    <rPh sb="31" eb="32">
      <t>ミチ</t>
    </rPh>
    <rPh sb="33" eb="34">
      <t>ワタ</t>
    </rPh>
    <phoneticPr fontId="1"/>
  </si>
  <si>
    <t>423キロ地点休山トンネルは自転車道を走ること</t>
    <rPh sb="5" eb="7">
      <t>チテン</t>
    </rPh>
    <rPh sb="7" eb="8">
      <t>ヤス</t>
    </rPh>
    <rPh sb="8" eb="9">
      <t>ヤマ</t>
    </rPh>
    <rPh sb="14" eb="16">
      <t>ジテン</t>
    </rPh>
    <rPh sb="16" eb="17">
      <t>シャ</t>
    </rPh>
    <rPh sb="17" eb="18">
      <t>ミチ</t>
    </rPh>
    <rPh sb="19" eb="20">
      <t>ハシ</t>
    </rPh>
    <phoneticPr fontId="1"/>
  </si>
  <si>
    <t>休山トンネル西口　Ｓ</t>
    <rPh sb="0" eb="1">
      <t>ヤス</t>
    </rPh>
    <rPh sb="1" eb="2">
      <t>ヤマ</t>
    </rPh>
    <rPh sb="6" eb="8">
      <t>ニシグチ</t>
    </rPh>
    <phoneticPr fontId="1"/>
  </si>
  <si>
    <t>呉市街地へ</t>
    <rPh sb="0" eb="1">
      <t>クレ</t>
    </rPh>
    <rPh sb="1" eb="4">
      <t>シガイチ</t>
    </rPh>
    <phoneticPr fontId="1"/>
  </si>
  <si>
    <t>ト字路 S</t>
    <rPh sb="1" eb="2">
      <t>ジ</t>
    </rPh>
    <rPh sb="2" eb="3">
      <t>ロ</t>
    </rPh>
    <phoneticPr fontId="1"/>
  </si>
  <si>
    <t>通過チェック④（フォトコントロール）
大和ミュージアム</t>
    <rPh sb="0" eb="2">
      <t>ツウカ</t>
    </rPh>
    <rPh sb="19" eb="21">
      <t>ヤマト</t>
    </rPh>
    <phoneticPr fontId="1"/>
  </si>
  <si>
    <t>市道→県道31号</t>
    <rPh sb="0" eb="2">
      <t>シドウ</t>
    </rPh>
    <rPh sb="3" eb="5">
      <t>ケンドウ</t>
    </rPh>
    <rPh sb="7" eb="8">
      <t>ゴウ</t>
    </rPh>
    <phoneticPr fontId="1"/>
  </si>
  <si>
    <t>大和ミュージアム玄関、鉄の鯨、深海などをバックに
自転車の写真を撮ること</t>
    <rPh sb="0" eb="2">
      <t>ヤマト</t>
    </rPh>
    <rPh sb="8" eb="10">
      <t>ゲンカン</t>
    </rPh>
    <rPh sb="11" eb="12">
      <t>テツ</t>
    </rPh>
    <rPh sb="13" eb="14">
      <t>クジラ</t>
    </rPh>
    <rPh sb="15" eb="17">
      <t>シンカイ</t>
    </rPh>
    <rPh sb="25" eb="27">
      <t>ジテン</t>
    </rPh>
    <rPh sb="27" eb="28">
      <t>シャ</t>
    </rPh>
    <rPh sb="29" eb="31">
      <t>シャシン</t>
    </rPh>
    <rPh sb="32" eb="33">
      <t>ト</t>
    </rPh>
    <phoneticPr fontId="1"/>
  </si>
  <si>
    <t>魚見山トンネル　Ｓ</t>
    <rPh sb="0" eb="1">
      <t>ウオ</t>
    </rPh>
    <rPh sb="1" eb="2">
      <t>ミ</t>
    </rPh>
    <rPh sb="2" eb="3">
      <t>ヤマ</t>
    </rPh>
    <phoneticPr fontId="1"/>
  </si>
  <si>
    <t>県道31号→国道2号→県道164号</t>
    <rPh sb="0" eb="2">
      <t>ケンドウ</t>
    </rPh>
    <rPh sb="4" eb="5">
      <t>ゴウ</t>
    </rPh>
    <rPh sb="6" eb="8">
      <t>コクドウ</t>
    </rPh>
    <rPh sb="9" eb="10">
      <t>ゴウ</t>
    </rPh>
    <rPh sb="11" eb="13">
      <t>ケンドウ</t>
    </rPh>
    <rPh sb="16" eb="17">
      <t>ゴウ</t>
    </rPh>
    <phoneticPr fontId="1"/>
  </si>
  <si>
    <t>ひたすら海沿いの道を直進。
魚見山トンネルが走りにくいという人は迂回してＯＫです</t>
    <rPh sb="4" eb="6">
      <t>ウミゾ</t>
    </rPh>
    <rPh sb="8" eb="9">
      <t>ミチ</t>
    </rPh>
    <rPh sb="10" eb="12">
      <t>チョクシン</t>
    </rPh>
    <rPh sb="14" eb="15">
      <t>ウオ</t>
    </rPh>
    <rPh sb="15" eb="16">
      <t>ミ</t>
    </rPh>
    <rPh sb="16" eb="17">
      <t>ヤマ</t>
    </rPh>
    <rPh sb="22" eb="23">
      <t>ハシ</t>
    </rPh>
    <rPh sb="30" eb="31">
      <t>ヒト</t>
    </rPh>
    <rPh sb="32" eb="34">
      <t>ウカイ</t>
    </rPh>
    <phoneticPr fontId="1"/>
  </si>
  <si>
    <t>仁保橋東詰 Ｓ</t>
    <rPh sb="0" eb="2">
      <t>ニホ</t>
    </rPh>
    <rPh sb="2" eb="3">
      <t>ハシ</t>
    </rPh>
    <rPh sb="3" eb="4">
      <t>ヒガシ</t>
    </rPh>
    <rPh sb="4" eb="5">
      <t>ツ</t>
    </rPh>
    <phoneticPr fontId="1"/>
  </si>
  <si>
    <t>県道187号</t>
    <rPh sb="0" eb="2">
      <t>ケンドウ</t>
    </rPh>
    <rPh sb="5" eb="6">
      <t>ゴウ</t>
    </rPh>
    <phoneticPr fontId="1"/>
  </si>
  <si>
    <t>仁保橋を渡ります</t>
    <rPh sb="0" eb="2">
      <t>ニホ</t>
    </rPh>
    <rPh sb="2" eb="3">
      <t>ハシ</t>
    </rPh>
    <rPh sb="4" eb="5">
      <t>ワタ</t>
    </rPh>
    <phoneticPr fontId="1"/>
  </si>
  <si>
    <t>仁保 S</t>
    <rPh sb="0" eb="2">
      <t>ニホ</t>
    </rPh>
    <phoneticPr fontId="1"/>
  </si>
  <si>
    <t>呉病院入口　Ｓ</t>
    <rPh sb="0" eb="1">
      <t>ク</t>
    </rPh>
    <rPh sb="1" eb="3">
      <t>ビョウイン</t>
    </rPh>
    <rPh sb="3" eb="5">
      <t>イリグチ</t>
    </rPh>
    <phoneticPr fontId="1"/>
  </si>
  <si>
    <t>県道487号</t>
    <rPh sb="0" eb="2">
      <t>ケンドウ</t>
    </rPh>
    <rPh sb="5" eb="6">
      <t>ゴウ</t>
    </rPh>
    <phoneticPr fontId="1"/>
  </si>
  <si>
    <t>皆実町　Ｓ</t>
    <rPh sb="0" eb="3">
      <t>ミナミチョウ</t>
    </rPh>
    <phoneticPr fontId="1"/>
  </si>
  <si>
    <t>県道243号</t>
    <rPh sb="0" eb="2">
      <t>ケンドウ</t>
    </rPh>
    <rPh sb="5" eb="6">
      <t>ゴウ</t>
    </rPh>
    <phoneticPr fontId="1"/>
  </si>
  <si>
    <t>御幸橋西詰　Ｓ</t>
    <rPh sb="0" eb="2">
      <t>ミユキ</t>
    </rPh>
    <rPh sb="2" eb="3">
      <t>ハシ</t>
    </rPh>
    <rPh sb="3" eb="4">
      <t>ニシ</t>
    </rPh>
    <rPh sb="4" eb="5">
      <t>ツ</t>
    </rPh>
    <phoneticPr fontId="1"/>
  </si>
  <si>
    <t>康午橋西詰　Ｓ</t>
    <rPh sb="0" eb="2">
      <t>コウマ</t>
    </rPh>
    <rPh sb="2" eb="3">
      <t>ハシ</t>
    </rPh>
    <rPh sb="3" eb="5">
      <t>ニシヅメ</t>
    </rPh>
    <phoneticPr fontId="1"/>
  </si>
  <si>
    <t>467キロ地点廿日市大橋は自転車道（右車線）を通ること</t>
    <rPh sb="5" eb="7">
      <t>チテン</t>
    </rPh>
    <rPh sb="7" eb="10">
      <t>ハツカイチ</t>
    </rPh>
    <rPh sb="10" eb="12">
      <t>オオハシ</t>
    </rPh>
    <rPh sb="13" eb="15">
      <t>ジテン</t>
    </rPh>
    <rPh sb="15" eb="16">
      <t>シャ</t>
    </rPh>
    <rPh sb="16" eb="17">
      <t>ミチ</t>
    </rPh>
    <rPh sb="18" eb="19">
      <t>ミギ</t>
    </rPh>
    <rPh sb="19" eb="21">
      <t>シャセン</t>
    </rPh>
    <rPh sb="23" eb="24">
      <t>トオ</t>
    </rPh>
    <phoneticPr fontId="1"/>
  </si>
  <si>
    <t>PC4セブンイレブン観音新町１丁目店</t>
    <rPh sb="10" eb="12">
      <t>カンノン</t>
    </rPh>
    <rPh sb="12" eb="14">
      <t>シンマチ</t>
    </rPh>
    <rPh sb="15" eb="17">
      <t>チョウメ</t>
    </rPh>
    <rPh sb="17" eb="18">
      <t>ミセ</t>
    </rPh>
    <phoneticPr fontId="1"/>
  </si>
  <si>
    <t>左側。レシートチェック</t>
    <rPh sb="0" eb="2">
      <t>ヒダリガワ</t>
    </rPh>
    <phoneticPr fontId="1"/>
  </si>
  <si>
    <t>木材港2番　Ｓ</t>
    <rPh sb="0" eb="2">
      <t>モクザイ</t>
    </rPh>
    <rPh sb="2" eb="3">
      <t>ミナト</t>
    </rPh>
    <rPh sb="4" eb="5">
      <t>バン</t>
    </rPh>
    <phoneticPr fontId="1"/>
  </si>
  <si>
    <t>県道247号</t>
    <rPh sb="0" eb="2">
      <t>ケンドウ</t>
    </rPh>
    <rPh sb="5" eb="6">
      <t>ゴウ</t>
    </rPh>
    <phoneticPr fontId="1"/>
  </si>
  <si>
    <t>串戸　Ｓ</t>
    <rPh sb="0" eb="1">
      <t>クシ</t>
    </rPh>
    <rPh sb="1" eb="2">
      <t>ト</t>
    </rPh>
    <phoneticPr fontId="1"/>
  </si>
  <si>
    <t>室の木１　Ｓ</t>
    <rPh sb="0" eb="1">
      <t>ムロ</t>
    </rPh>
    <rPh sb="2" eb="3">
      <t>キ</t>
    </rPh>
    <phoneticPr fontId="1"/>
  </si>
  <si>
    <t>県道113号</t>
    <rPh sb="0" eb="2">
      <t>ケンドウ</t>
    </rPh>
    <rPh sb="5" eb="6">
      <t>ゴウ</t>
    </rPh>
    <phoneticPr fontId="1"/>
  </si>
  <si>
    <t>今津3 S</t>
    <rPh sb="0" eb="2">
      <t>イマヅ</t>
    </rPh>
    <phoneticPr fontId="1"/>
  </si>
  <si>
    <t>県道15号</t>
    <rPh sb="0" eb="2">
      <t>ケンドウ</t>
    </rPh>
    <rPh sb="4" eb="5">
      <t>ゴウ</t>
    </rPh>
    <phoneticPr fontId="1"/>
  </si>
  <si>
    <t>Ｙ字路　Ｓ</t>
    <rPh sb="1" eb="3">
      <t>ジロ</t>
    </rPh>
    <phoneticPr fontId="1"/>
  </si>
  <si>
    <t>市道→県道112号</t>
    <rPh sb="0" eb="2">
      <t>シドウ</t>
    </rPh>
    <rPh sb="3" eb="5">
      <t>ケンドウ</t>
    </rPh>
    <rPh sb="8" eb="9">
      <t>ゴウ</t>
    </rPh>
    <phoneticPr fontId="1"/>
  </si>
  <si>
    <t>ここから細い道</t>
    <rPh sb="4" eb="5">
      <t>ホソ</t>
    </rPh>
    <rPh sb="6" eb="7">
      <t>ミチ</t>
    </rPh>
    <phoneticPr fontId="1"/>
  </si>
  <si>
    <t>県道112号</t>
    <rPh sb="0" eb="2">
      <t>ケンドウ</t>
    </rPh>
    <rPh sb="5" eb="6">
      <t>ゴウ</t>
    </rPh>
    <phoneticPr fontId="1"/>
  </si>
  <si>
    <t>川西　Ｓ</t>
    <rPh sb="0" eb="2">
      <t>カワニシ</t>
    </rPh>
    <phoneticPr fontId="1"/>
  </si>
  <si>
    <t>室積　Ｓ</t>
    <rPh sb="0" eb="1">
      <t>ムロ</t>
    </rPh>
    <rPh sb="1" eb="2">
      <t>ツ</t>
    </rPh>
    <phoneticPr fontId="1"/>
  </si>
  <si>
    <t>県道366号</t>
    <rPh sb="0" eb="2">
      <t>ケンドウ</t>
    </rPh>
    <rPh sb="5" eb="6">
      <t>ゴウ</t>
    </rPh>
    <phoneticPr fontId="1"/>
  </si>
  <si>
    <t>側道へ入ること。</t>
    <rPh sb="0" eb="1">
      <t>ソク</t>
    </rPh>
    <rPh sb="1" eb="2">
      <t>ミチ</t>
    </rPh>
    <rPh sb="3" eb="4">
      <t>ハイ</t>
    </rPh>
    <phoneticPr fontId="1"/>
  </si>
  <si>
    <t>笠戸島入口　Ｓ</t>
    <rPh sb="0" eb="1">
      <t>カサ</t>
    </rPh>
    <rPh sb="1" eb="2">
      <t>ト</t>
    </rPh>
    <rPh sb="2" eb="3">
      <t>シマ</t>
    </rPh>
    <rPh sb="3" eb="4">
      <t>イ</t>
    </rPh>
    <rPh sb="4" eb="5">
      <t>クチ</t>
    </rPh>
    <phoneticPr fontId="1"/>
  </si>
  <si>
    <t>県道174号</t>
    <rPh sb="0" eb="2">
      <t>ケンドウ</t>
    </rPh>
    <rPh sb="5" eb="6">
      <t>ゴウ</t>
    </rPh>
    <phoneticPr fontId="1"/>
  </si>
  <si>
    <t>笠戸島方面へ。ここから笠戸大橋を含むアップダウン。</t>
    <rPh sb="0" eb="1">
      <t>カサ</t>
    </rPh>
    <rPh sb="1" eb="2">
      <t>ト</t>
    </rPh>
    <rPh sb="2" eb="3">
      <t>シマ</t>
    </rPh>
    <rPh sb="3" eb="5">
      <t>ホウメン</t>
    </rPh>
    <rPh sb="11" eb="12">
      <t>カサ</t>
    </rPh>
    <rPh sb="12" eb="13">
      <t>ト</t>
    </rPh>
    <rPh sb="13" eb="15">
      <t>オオハシ</t>
    </rPh>
    <rPh sb="16" eb="17">
      <t>フク</t>
    </rPh>
    <phoneticPr fontId="1"/>
  </si>
  <si>
    <t>通過チェック⑥（フォトコントロール）
深浦稲荷神社</t>
    <rPh sb="19" eb="21">
      <t>フカウラ</t>
    </rPh>
    <rPh sb="21" eb="23">
      <t>イナリ</t>
    </rPh>
    <rPh sb="23" eb="25">
      <t>ジンジャ</t>
    </rPh>
    <phoneticPr fontId="1"/>
  </si>
  <si>
    <t>深浦稲荷神社入口をバックに自転車の写真を撮ること。
夜間は見落としやすいので注意！！</t>
    <rPh sb="0" eb="2">
      <t>フカウラ</t>
    </rPh>
    <rPh sb="2" eb="4">
      <t>イナリ</t>
    </rPh>
    <rPh sb="4" eb="6">
      <t>ジンジャ</t>
    </rPh>
    <rPh sb="6" eb="7">
      <t>イ</t>
    </rPh>
    <rPh sb="7" eb="8">
      <t>クチ</t>
    </rPh>
    <rPh sb="13" eb="16">
      <t>ジテンシャ</t>
    </rPh>
    <rPh sb="17" eb="19">
      <t>シャシン</t>
    </rPh>
    <rPh sb="20" eb="21">
      <t>ト</t>
    </rPh>
    <rPh sb="26" eb="28">
      <t>ヤカン</t>
    </rPh>
    <rPh sb="29" eb="31">
      <t>ミオ</t>
    </rPh>
    <rPh sb="38" eb="40">
      <t>チュウイ</t>
    </rPh>
    <phoneticPr fontId="1"/>
  </si>
  <si>
    <t>周南市遠石　Ｓ</t>
    <rPh sb="0" eb="3">
      <t>シュウナンシ</t>
    </rPh>
    <rPh sb="3" eb="4">
      <t>トオ</t>
    </rPh>
    <rPh sb="4" eb="5">
      <t>イシ</t>
    </rPh>
    <phoneticPr fontId="1"/>
  </si>
  <si>
    <t>県道347号</t>
    <rPh sb="0" eb="2">
      <t>ケンドウ</t>
    </rPh>
    <rPh sb="5" eb="6">
      <t>ゴウ</t>
    </rPh>
    <phoneticPr fontId="1"/>
  </si>
  <si>
    <t>二番町　Ｓ</t>
    <rPh sb="0" eb="2">
      <t>ニバン</t>
    </rPh>
    <rPh sb="2" eb="3">
      <t>マチ</t>
    </rPh>
    <phoneticPr fontId="1"/>
  </si>
  <si>
    <t>県道52号</t>
    <rPh sb="0" eb="2">
      <t>ケンドウ</t>
    </rPh>
    <rPh sb="4" eb="5">
      <t>ゴウ</t>
    </rPh>
    <phoneticPr fontId="1"/>
  </si>
  <si>
    <t>三田川　Ｓ</t>
    <rPh sb="0" eb="2">
      <t>サンダ</t>
    </rPh>
    <rPh sb="2" eb="3">
      <t>ガワ</t>
    </rPh>
    <phoneticPr fontId="1"/>
  </si>
  <si>
    <t>01/03 00:48～01/03 22:00</t>
    <phoneticPr fontId="1"/>
  </si>
  <si>
    <t>ゴール受付　マクドナルド徳山店</t>
    <rPh sb="3" eb="5">
      <t>ウケツケ</t>
    </rPh>
    <rPh sb="12" eb="14">
      <t>トクヤマ</t>
    </rPh>
    <rPh sb="14" eb="15">
      <t>ミセ</t>
    </rPh>
    <phoneticPr fontId="1"/>
  </si>
  <si>
    <t>ゴール受付時間　
01/03 13:00～01/03 22:15</t>
    <rPh sb="3" eb="5">
      <t>ウケツケ</t>
    </rPh>
    <rPh sb="5" eb="7">
      <t>ジカン</t>
    </rPh>
    <phoneticPr fontId="1"/>
  </si>
  <si>
    <t>■スタート地点</t>
    <rPh sb="5" eb="7">
      <t>チテン</t>
    </rPh>
    <phoneticPr fontId="1"/>
  </si>
  <si>
    <t>■通過チェック①フォトコントロール　道の駅　みつ</t>
    <rPh sb="1" eb="3">
      <t>ツウカ</t>
    </rPh>
    <phoneticPr fontId="1"/>
  </si>
  <si>
    <t>ポートタワーの前でスタート受付を行います</t>
    <rPh sb="7" eb="8">
      <t>マエ</t>
    </rPh>
    <rPh sb="13" eb="15">
      <t>ウケツケ</t>
    </rPh>
    <rPh sb="16" eb="17">
      <t>オコナ</t>
    </rPh>
    <phoneticPr fontId="1"/>
  </si>
  <si>
    <t>道の駅　みつに来たことがわかれば原則ＯＫです。以下入り口写真</t>
    <rPh sb="0" eb="1">
      <t>ミチ</t>
    </rPh>
    <rPh sb="2" eb="3">
      <t>エキ</t>
    </rPh>
    <rPh sb="7" eb="8">
      <t>キ</t>
    </rPh>
    <rPh sb="16" eb="18">
      <t>ゲンソク</t>
    </rPh>
    <rPh sb="23" eb="25">
      <t>イカ</t>
    </rPh>
    <rPh sb="25" eb="26">
      <t>イ</t>
    </rPh>
    <rPh sb="27" eb="28">
      <t>グチ</t>
    </rPh>
    <rPh sb="28" eb="30">
      <t>シャシン</t>
    </rPh>
    <phoneticPr fontId="1"/>
  </si>
  <si>
    <t>■通過チェック②（フォトコントロール）鞆の浦　常夜塔</t>
    <phoneticPr fontId="1"/>
  </si>
  <si>
    <t>■通過チェック③（フォトコントロール）　岡村島フェリー乗り場</t>
    <phoneticPr fontId="1"/>
  </si>
  <si>
    <t>■通過チェック④（フォトコントロール）大和ミュージアム</t>
    <rPh sb="1" eb="3">
      <t>ツウカ</t>
    </rPh>
    <rPh sb="19" eb="21">
      <t>ヤマト</t>
    </rPh>
    <phoneticPr fontId="1"/>
  </si>
  <si>
    <t>■通過チェック⑤錦帯橋</t>
    <rPh sb="1" eb="3">
      <t>ツウカ</t>
    </rPh>
    <rPh sb="8" eb="11">
      <t>キンタイキョウ</t>
    </rPh>
    <phoneticPr fontId="1"/>
  </si>
  <si>
    <t>大和ミュージアムに来たことがわかる写真であればＯＫ。以下の写真は大和ミュージアム玄関、鉄のくじらです</t>
    <rPh sb="0" eb="2">
      <t>ヤマト</t>
    </rPh>
    <rPh sb="9" eb="10">
      <t>キ</t>
    </rPh>
    <rPh sb="17" eb="19">
      <t>シャシン</t>
    </rPh>
    <rPh sb="26" eb="28">
      <t>イカ</t>
    </rPh>
    <rPh sb="29" eb="31">
      <t>シャシン</t>
    </rPh>
    <rPh sb="32" eb="34">
      <t>ヤマト</t>
    </rPh>
    <rPh sb="40" eb="42">
      <t>ゲンカン</t>
    </rPh>
    <rPh sb="43" eb="44">
      <t>テツ</t>
    </rPh>
    <phoneticPr fontId="1"/>
  </si>
  <si>
    <t>通過チェック⑤（フォトコントロール）深浦稲荷神社</t>
    <rPh sb="0" eb="2">
      <t>ツウカ</t>
    </rPh>
    <rPh sb="18" eb="20">
      <t>フカウラ</t>
    </rPh>
    <rPh sb="20" eb="22">
      <t>イナリ</t>
    </rPh>
    <rPh sb="22" eb="24">
      <t>ジンジャ</t>
    </rPh>
    <phoneticPr fontId="1"/>
  </si>
  <si>
    <t>通過チェック①
（フォトコントロール）道の駅　みつ</t>
    <rPh sb="0" eb="2">
      <t>ツウカ</t>
    </rPh>
    <rPh sb="19" eb="20">
      <t>ミチ</t>
    </rPh>
    <rPh sb="21" eb="22">
      <t>エキ</t>
    </rPh>
    <phoneticPr fontId="1"/>
  </si>
  <si>
    <t>通過チェック②（フォトコントロール）
鞆の浦　常夜塔</t>
    <rPh sb="0" eb="2">
      <t>ツウカ</t>
    </rPh>
    <rPh sb="19" eb="20">
      <t>トモ</t>
    </rPh>
    <rPh sb="21" eb="22">
      <t>ウラ</t>
    </rPh>
    <rPh sb="23" eb="24">
      <t>ツネ</t>
    </rPh>
    <rPh sb="24" eb="25">
      <t>ヨル</t>
    </rPh>
    <rPh sb="25" eb="26">
      <t>トウ</t>
    </rPh>
    <phoneticPr fontId="1"/>
  </si>
  <si>
    <t>通過チェック⑤
（フォトコントロール）錦帯橋</t>
    <rPh sb="0" eb="2">
      <t>ツウカ</t>
    </rPh>
    <rPh sb="19" eb="22">
      <t>キンタイキョウ</t>
    </rPh>
    <phoneticPr fontId="1"/>
  </si>
  <si>
    <t>県道568号→県道458号</t>
    <rPh sb="0" eb="2">
      <t>ケンドウ</t>
    </rPh>
    <rPh sb="5" eb="6">
      <t>ゴウ</t>
    </rPh>
    <rPh sb="7" eb="9">
      <t>ケンドウ</t>
    </rPh>
    <rPh sb="12" eb="13">
      <t>ゴウ</t>
    </rPh>
    <phoneticPr fontId="1"/>
  </si>
  <si>
    <t>紺浦　Ｓ</t>
    <phoneticPr fontId="1"/>
  </si>
  <si>
    <t>県道22号→県道275号</t>
    <rPh sb="0" eb="2">
      <t>ケンドウ</t>
    </rPh>
    <rPh sb="4" eb="5">
      <t>ゴウ</t>
    </rPh>
    <rPh sb="6" eb="8">
      <t>ケンドウ</t>
    </rPh>
    <rPh sb="11" eb="12">
      <t>ゴウ</t>
    </rPh>
    <phoneticPr fontId="1"/>
  </si>
  <si>
    <t>仁保2 S</t>
    <rPh sb="0" eb="2">
      <t>ニホ</t>
    </rPh>
    <phoneticPr fontId="1"/>
  </si>
  <si>
    <t>国道2号→県道85号</t>
    <rPh sb="0" eb="2">
      <t>コクドウ</t>
    </rPh>
    <rPh sb="3" eb="4">
      <t>ゴウ</t>
    </rPh>
    <rPh sb="5" eb="7">
      <t>ケンドウ</t>
    </rPh>
    <rPh sb="9" eb="10">
      <t>ゴウ</t>
    </rPh>
    <phoneticPr fontId="1"/>
  </si>
  <si>
    <t>大型車多いので注意</t>
    <rPh sb="0" eb="3">
      <t>オオガタシャ</t>
    </rPh>
    <rPh sb="3" eb="4">
      <t>オオ</t>
    </rPh>
    <rPh sb="7" eb="9">
      <t>チュウイ</t>
    </rPh>
    <phoneticPr fontId="1"/>
  </si>
  <si>
    <t>国道188号</t>
    <rPh sb="0" eb="2">
      <t>コクドウ</t>
    </rPh>
    <rPh sb="5" eb="6">
      <t>ゴウ</t>
    </rPh>
    <phoneticPr fontId="1"/>
  </si>
  <si>
    <t>地御前神社前　Ｓ</t>
    <rPh sb="0" eb="3">
      <t>ジゴゼン</t>
    </rPh>
    <rPh sb="3" eb="5">
      <t>ジンジャ</t>
    </rPh>
    <rPh sb="5" eb="6">
      <t>マエ</t>
    </rPh>
    <phoneticPr fontId="1"/>
  </si>
  <si>
    <t>市道→国道2号</t>
    <rPh sb="0" eb="2">
      <t>シドウ</t>
    </rPh>
    <rPh sb="3" eb="5">
      <t>コクドウ</t>
    </rPh>
    <rPh sb="6" eb="7">
      <t>ゴウ</t>
    </rPh>
    <phoneticPr fontId="1"/>
  </si>
  <si>
    <t>逆Ｙ字路</t>
    <rPh sb="0" eb="1">
      <t>ギャク</t>
    </rPh>
    <rPh sb="2" eb="4">
      <t>ジロ</t>
    </rPh>
    <phoneticPr fontId="1"/>
  </si>
  <si>
    <t>横断歩道渡る</t>
    <rPh sb="0" eb="2">
      <t>オウダン</t>
    </rPh>
    <rPh sb="2" eb="4">
      <t>ホドウ</t>
    </rPh>
    <rPh sb="4" eb="5">
      <t>ワタ</t>
    </rPh>
    <phoneticPr fontId="1"/>
  </si>
  <si>
    <t>阿品駅東</t>
    <rPh sb="0" eb="2">
      <t>アジナ</t>
    </rPh>
    <rPh sb="2" eb="3">
      <t>エキ</t>
    </rPh>
    <rPh sb="3" eb="4">
      <t>ヒガシ</t>
    </rPh>
    <phoneticPr fontId="1"/>
  </si>
  <si>
    <t>阿品駅東の横断歩道を渡ったあと車道へ</t>
    <rPh sb="0" eb="2">
      <t>アジナ</t>
    </rPh>
    <rPh sb="2" eb="3">
      <t>エキ</t>
    </rPh>
    <rPh sb="3" eb="4">
      <t>ヒガシ</t>
    </rPh>
    <rPh sb="5" eb="7">
      <t>オウダン</t>
    </rPh>
    <rPh sb="7" eb="9">
      <t>ホドウ</t>
    </rPh>
    <rPh sb="10" eb="11">
      <t>ワタ</t>
    </rPh>
    <rPh sb="15" eb="17">
      <t>シャドウ</t>
    </rPh>
    <phoneticPr fontId="1"/>
  </si>
  <si>
    <t>側道から国道2号（歩道へ）を走ること</t>
    <rPh sb="0" eb="1">
      <t>ソク</t>
    </rPh>
    <rPh sb="1" eb="2">
      <t>ドウ</t>
    </rPh>
    <rPh sb="4" eb="6">
      <t>コクドウ</t>
    </rPh>
    <rPh sb="7" eb="8">
      <t>ゴウ</t>
    </rPh>
    <rPh sb="9" eb="11">
      <t>ホドウ</t>
    </rPh>
    <rPh sb="14" eb="15">
      <t>ハシ</t>
    </rPh>
    <phoneticPr fontId="1"/>
  </si>
  <si>
    <t xml:space="preserve">01/02 20:10～01/03 12:44 </t>
    <phoneticPr fontId="1"/>
  </si>
  <si>
    <t>県道182号→県道418号</t>
    <rPh sb="0" eb="2">
      <t>ケンドウ</t>
    </rPh>
    <rPh sb="5" eb="6">
      <t>ゴウ</t>
    </rPh>
    <rPh sb="7" eb="9">
      <t>ケンドウ</t>
    </rPh>
    <rPh sb="12" eb="13">
      <t>ゴウ</t>
    </rPh>
    <phoneticPr fontId="1"/>
  </si>
  <si>
    <t>県道224号→市道→県道225号</t>
    <rPh sb="0" eb="2">
      <t>ケンドウ</t>
    </rPh>
    <rPh sb="5" eb="6">
      <t>ゴウ</t>
    </rPh>
    <rPh sb="7" eb="9">
      <t>シドウ</t>
    </rPh>
    <rPh sb="10" eb="12">
      <t>ケンドウ</t>
    </rPh>
    <rPh sb="15" eb="16">
      <t>ゴウ</t>
    </rPh>
    <phoneticPr fontId="1"/>
  </si>
  <si>
    <t>県道225号→市道</t>
    <rPh sb="0" eb="2">
      <t>ケンドウ</t>
    </rPh>
    <rPh sb="5" eb="6">
      <t>ゴウ</t>
    </rPh>
    <rPh sb="7" eb="9">
      <t>シドウ</t>
    </rPh>
    <phoneticPr fontId="1"/>
  </si>
  <si>
    <t>永安橋西詰 S(左折レーン）</t>
    <rPh sb="0" eb="3">
      <t>ナガヤスハシ</t>
    </rPh>
    <rPh sb="3" eb="5">
      <t>ニシヅメ</t>
    </rPh>
    <rPh sb="8" eb="10">
      <t>サセツ</t>
    </rPh>
    <phoneticPr fontId="1"/>
  </si>
  <si>
    <t>橋をわたって信号手前の左折レーンから左折</t>
    <rPh sb="0" eb="1">
      <t>ハシ</t>
    </rPh>
    <rPh sb="6" eb="8">
      <t>シンゴウ</t>
    </rPh>
    <rPh sb="8" eb="10">
      <t>テマエ</t>
    </rPh>
    <rPh sb="11" eb="13">
      <t>サセツ</t>
    </rPh>
    <rPh sb="18" eb="20">
      <t>サセツ</t>
    </rPh>
    <phoneticPr fontId="1"/>
  </si>
  <si>
    <t>県道37号</t>
    <rPh sb="0" eb="2">
      <t>ケンドウ</t>
    </rPh>
    <rPh sb="4" eb="5">
      <t>ゴウ</t>
    </rPh>
    <phoneticPr fontId="1"/>
  </si>
  <si>
    <t>観音院口　Ｓ</t>
    <rPh sb="0" eb="2">
      <t>カンノン</t>
    </rPh>
    <rPh sb="2" eb="3">
      <t>イン</t>
    </rPh>
    <rPh sb="3" eb="4">
      <t>クチ</t>
    </rPh>
    <phoneticPr fontId="1"/>
  </si>
  <si>
    <t>突き当たって川沿いの道を進みます</t>
    <rPh sb="0" eb="1">
      <t>ツ</t>
    </rPh>
    <rPh sb="2" eb="3">
      <t>ア</t>
    </rPh>
    <rPh sb="6" eb="8">
      <t>カワゾ</t>
    </rPh>
    <rPh sb="10" eb="11">
      <t>ミチ</t>
    </rPh>
    <rPh sb="12" eb="13">
      <t>スス</t>
    </rPh>
    <phoneticPr fontId="1"/>
  </si>
  <si>
    <t>川沿いの道から外れ住宅街へ。常夜塔が目印です。</t>
    <rPh sb="0" eb="2">
      <t>カワゾ</t>
    </rPh>
    <rPh sb="4" eb="5">
      <t>ミチ</t>
    </rPh>
    <rPh sb="7" eb="8">
      <t>ハズ</t>
    </rPh>
    <rPh sb="9" eb="12">
      <t>ジュウタクガイ</t>
    </rPh>
    <rPh sb="14" eb="15">
      <t>ツネ</t>
    </rPh>
    <rPh sb="15" eb="16">
      <t>ヨル</t>
    </rPh>
    <rPh sb="16" eb="17">
      <t>トウ</t>
    </rPh>
    <rPh sb="18" eb="20">
      <t>メジルシ</t>
    </rPh>
    <phoneticPr fontId="1"/>
  </si>
  <si>
    <t>十字路　S</t>
    <rPh sb="0" eb="1">
      <t>ジュウ</t>
    </rPh>
    <rPh sb="1" eb="2">
      <t>ジ</t>
    </rPh>
    <rPh sb="2" eb="3">
      <t>ロ</t>
    </rPh>
    <phoneticPr fontId="1"/>
  </si>
  <si>
    <t>十字路　Ｓ</t>
    <rPh sb="0" eb="1">
      <t>ジュウ</t>
    </rPh>
    <rPh sb="1" eb="3">
      <t>ジロ</t>
    </rPh>
    <phoneticPr fontId="1"/>
  </si>
  <si>
    <t>この先水玉ブリッジラインは自転車禁止マークはないが、側道から歩道橋をわたることを強く推奨</t>
    <rPh sb="2" eb="3">
      <t>サキ</t>
    </rPh>
    <rPh sb="3" eb="5">
      <t>ミズタマ</t>
    </rPh>
    <rPh sb="13" eb="16">
      <t>ジテンシャ</t>
    </rPh>
    <rPh sb="16" eb="18">
      <t>キンシ</t>
    </rPh>
    <rPh sb="26" eb="27">
      <t>ソク</t>
    </rPh>
    <rPh sb="27" eb="28">
      <t>ミチ</t>
    </rPh>
    <rPh sb="30" eb="33">
      <t>ホドウキョウ</t>
    </rPh>
    <rPh sb="40" eb="41">
      <t>ツヨ</t>
    </rPh>
    <rPh sb="42" eb="44">
      <t>スイショウ</t>
    </rPh>
    <phoneticPr fontId="1"/>
  </si>
  <si>
    <t>右折して岡南橋を渡ります。なお岡南大橋は右側歩道走行を
推奨</t>
    <rPh sb="0" eb="2">
      <t>ウセツ</t>
    </rPh>
    <rPh sb="4" eb="5">
      <t>オカ</t>
    </rPh>
    <rPh sb="5" eb="6">
      <t>ミナミ</t>
    </rPh>
    <rPh sb="6" eb="7">
      <t>バシ</t>
    </rPh>
    <rPh sb="8" eb="9">
      <t>ワタ</t>
    </rPh>
    <rPh sb="15" eb="16">
      <t>オカ</t>
    </rPh>
    <rPh sb="16" eb="17">
      <t>ミナミ</t>
    </rPh>
    <rPh sb="17" eb="19">
      <t>オオハシ</t>
    </rPh>
    <rPh sb="20" eb="22">
      <t>ミギガワ</t>
    </rPh>
    <rPh sb="22" eb="24">
      <t>ホドウ</t>
    </rPh>
    <rPh sb="24" eb="26">
      <t>ソウコウ</t>
    </rPh>
    <rPh sb="28" eb="30">
      <t>スイショウ</t>
    </rPh>
    <phoneticPr fontId="1"/>
  </si>
  <si>
    <t>左側レシート取得。</t>
    <rPh sb="0" eb="2">
      <t>ヒダリガワ</t>
    </rPh>
    <rPh sb="6" eb="8">
      <t>シュトク</t>
    </rPh>
    <phoneticPr fontId="1"/>
  </si>
  <si>
    <t>藤戸大橋　Ｓ</t>
    <rPh sb="0" eb="2">
      <t>フジト</t>
    </rPh>
    <rPh sb="2" eb="4">
      <t>オオハシ</t>
    </rPh>
    <phoneticPr fontId="1"/>
  </si>
  <si>
    <t>追分　Ｓ</t>
    <rPh sb="0" eb="2">
      <t>オイワケ</t>
    </rPh>
    <phoneticPr fontId="1"/>
  </si>
  <si>
    <t>左折</t>
    <rPh sb="0" eb="2">
      <t>サセツ</t>
    </rPh>
    <phoneticPr fontId="1"/>
  </si>
  <si>
    <t>県道34号</t>
    <rPh sb="0" eb="2">
      <t>ケンドウ</t>
    </rPh>
    <rPh sb="4" eb="5">
      <t>ゴウ</t>
    </rPh>
    <phoneticPr fontId="1"/>
  </si>
  <si>
    <t>広域農道通行止め解除の場合は直進可。</t>
    <rPh sb="0" eb="2">
      <t>コウイキ</t>
    </rPh>
    <rPh sb="2" eb="4">
      <t>ノウドウ</t>
    </rPh>
    <rPh sb="4" eb="6">
      <t>ツウコウ</t>
    </rPh>
    <rPh sb="6" eb="7">
      <t>ド</t>
    </rPh>
    <rPh sb="8" eb="10">
      <t>カイジョ</t>
    </rPh>
    <rPh sb="11" eb="13">
      <t>バアイ</t>
    </rPh>
    <rPh sb="14" eb="16">
      <t>チョクシン</t>
    </rPh>
    <rPh sb="16" eb="17">
      <t>カ</t>
    </rPh>
    <phoneticPr fontId="1"/>
  </si>
  <si>
    <t>右折</t>
    <rPh sb="0" eb="2">
      <t>ウセツ</t>
    </rPh>
    <phoneticPr fontId="1"/>
  </si>
  <si>
    <t>市道→広域農道</t>
    <rPh sb="0" eb="2">
      <t>シドウ</t>
    </rPh>
    <rPh sb="3" eb="5">
      <t>コウイキ</t>
    </rPh>
    <rPh sb="5" eb="7">
      <t>ノウドウ</t>
    </rPh>
    <phoneticPr fontId="1"/>
  </si>
  <si>
    <t>激坂を上って広域農道へ合流</t>
    <rPh sb="0" eb="1">
      <t>ゲキ</t>
    </rPh>
    <rPh sb="1" eb="2">
      <t>サカ</t>
    </rPh>
    <rPh sb="3" eb="4">
      <t>ノボ</t>
    </rPh>
    <rPh sb="6" eb="8">
      <t>コウイキ</t>
    </rPh>
    <rPh sb="8" eb="10">
      <t>ノウドウ</t>
    </rPh>
    <rPh sb="11" eb="13">
      <t>ゴウリュウ</t>
    </rPh>
    <phoneticPr fontId="1"/>
  </si>
  <si>
    <t>スタッフが待機していますので
ゴール受付を行ってください</t>
    <rPh sb="5" eb="7">
      <t>タイキ</t>
    </rPh>
    <rPh sb="18" eb="20">
      <t>ウケツケ</t>
    </rPh>
    <rPh sb="21" eb="22">
      <t>オコナ</t>
    </rPh>
    <phoneticPr fontId="1"/>
  </si>
  <si>
    <t>錦帯橋をバックに自転車の写真を撮ること</t>
    <rPh sb="0" eb="3">
      <t>キンタイキョウ</t>
    </rPh>
    <rPh sb="8" eb="11">
      <t>ジテンシャ</t>
    </rPh>
    <rPh sb="12" eb="14">
      <t>シャシン</t>
    </rPh>
    <rPh sb="15" eb="16">
      <t>ト</t>
    </rPh>
    <phoneticPr fontId="1"/>
  </si>
  <si>
    <t>Y字路</t>
    <rPh sb="1" eb="3">
      <t>ジロ</t>
    </rPh>
    <phoneticPr fontId="1"/>
  </si>
  <si>
    <t>これより2号線。信号多し、交通量多し。
1.1ｋ弁天町交差点は即道推奨。</t>
    <rPh sb="5" eb="7">
      <t>ゴウセン</t>
    </rPh>
    <rPh sb="8" eb="10">
      <t>シンゴウ</t>
    </rPh>
    <rPh sb="10" eb="11">
      <t>オオ</t>
    </rPh>
    <rPh sb="13" eb="15">
      <t>コウツウ</t>
    </rPh>
    <rPh sb="15" eb="16">
      <t>リョウ</t>
    </rPh>
    <rPh sb="16" eb="17">
      <t>オオ</t>
    </rPh>
    <rPh sb="24" eb="27">
      <t>ベンテンチョウ</t>
    </rPh>
    <rPh sb="27" eb="30">
      <t>コウサテン</t>
    </rPh>
    <rPh sb="31" eb="32">
      <t>ソク</t>
    </rPh>
    <rPh sb="32" eb="33">
      <t>ミチ</t>
    </rPh>
    <rPh sb="33" eb="35">
      <t>スイショウ</t>
    </rPh>
    <phoneticPr fontId="1"/>
  </si>
  <si>
    <t>6:00～6:30</t>
    <phoneticPr fontId="1"/>
  </si>
  <si>
    <t>（ゴール）セブンイレブン　周南河東店</t>
    <phoneticPr fontId="1"/>
  </si>
  <si>
    <t>時間</t>
    <rPh sb="0" eb="2">
      <t>ジカン</t>
    </rPh>
    <phoneticPr fontId="1"/>
  </si>
  <si>
    <t>ブリーフィング・車検</t>
    <rPh sb="8" eb="10">
      <t>シャケン</t>
    </rPh>
    <phoneticPr fontId="1"/>
  </si>
  <si>
    <t>スタート</t>
    <phoneticPr fontId="1"/>
  </si>
  <si>
    <t>受付開始（神戸ポートタワー）</t>
    <rPh sb="0" eb="2">
      <t>ウケツケ</t>
    </rPh>
    <rPh sb="2" eb="4">
      <t>カイシ</t>
    </rPh>
    <rPh sb="5" eb="7">
      <t>コウベ</t>
    </rPh>
    <phoneticPr fontId="1"/>
  </si>
  <si>
    <t>項目</t>
    <rPh sb="0" eb="2">
      <t>コウモク</t>
    </rPh>
    <phoneticPr fontId="1"/>
  </si>
  <si>
    <t>5:30～</t>
    <phoneticPr fontId="1"/>
  </si>
  <si>
    <t>5:15～</t>
    <phoneticPr fontId="1"/>
  </si>
  <si>
    <t>PC1
セブンイレブン赤穂七軒屋店</t>
    <rPh sb="11" eb="13">
      <t>アコウ</t>
    </rPh>
    <rPh sb="13" eb="15">
      <t>シチケン</t>
    </rPh>
    <rPh sb="15" eb="16">
      <t>ヤ</t>
    </rPh>
    <rPh sb="16" eb="17">
      <t>ミセ</t>
    </rPh>
    <phoneticPr fontId="1"/>
  </si>
  <si>
    <t>PC3
セブンイレブン福山南松永店</t>
    <rPh sb="11" eb="13">
      <t>フクヤマ</t>
    </rPh>
    <rPh sb="13" eb="14">
      <t>ミナミ</t>
    </rPh>
    <rPh sb="14" eb="16">
      <t>マツナガ</t>
    </rPh>
    <rPh sb="16" eb="17">
      <t>ミセ</t>
    </rPh>
    <phoneticPr fontId="1"/>
  </si>
  <si>
    <t>(ゴール)
セブンイレブン　周南河東店</t>
    <phoneticPr fontId="1"/>
  </si>
  <si>
    <t>(ゴール受付)　
マクドナルド徳山店</t>
    <rPh sb="4" eb="6">
      <t>ウケツケ</t>
    </rPh>
    <rPh sb="15" eb="17">
      <t>トクヤマ</t>
    </rPh>
    <rPh sb="17" eb="18">
      <t>ミセ</t>
    </rPh>
    <phoneticPr fontId="1"/>
  </si>
  <si>
    <t>PC2
ファミリーマート牛窓町店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</si>
</sst>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0" x14ac:knownFonts="1">
    <font>
      <sz val="11"/>
      <name val="ＭＳ Ｐゴシック"/>
      <family val="3"/>
      <charset val="128"/>
    </font>
    <font>
      <sz val="6"/>
      <name val="ＭＳ Ｐゴシック"/>
      <family val="3"/>
      <charset val="128"/>
    </font>
    <font>
      <sz val="9"/>
      <color theme="1"/>
      <name val="ＭＳ ゴシック"/>
      <family val="3"/>
      <charset val="128"/>
    </font>
    <font>
      <sz val="12"/>
      <color theme="1"/>
      <name val="ＭＳ ゴシック"/>
      <family val="3"/>
      <charset val="128"/>
    </font>
    <font>
      <b/>
      <sz val="12"/>
      <color theme="1"/>
      <name val="ＭＳ ゴシック"/>
      <family val="3"/>
      <charset val="128"/>
    </font>
    <font>
      <b/>
      <sz val="9"/>
      <color theme="1"/>
      <name val="ＭＳ ゴシック"/>
      <family val="3"/>
      <charset val="128"/>
    </font>
    <font>
      <b/>
      <sz val="10"/>
      <color theme="1"/>
      <name val="ＭＳ ゴシック"/>
      <family val="3"/>
      <charset val="128"/>
    </font>
    <font>
      <b/>
      <sz val="16"/>
      <color theme="1"/>
      <name val="ＭＳ ゴシック"/>
      <family val="3"/>
      <charset val="128"/>
    </font>
    <font>
      <sz val="10"/>
      <color theme="1"/>
      <name val="ＭＳ ゴシック"/>
      <family val="3"/>
      <charset val="128"/>
    </font>
    <font>
      <sz val="11"/>
      <color theme="1"/>
      <name val="ＭＳ 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7">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s>
  <cellStyleXfs count="1">
    <xf numFmtId="0" fontId="0" fillId="0" borderId="0">
      <alignment vertical="center"/>
    </xf>
  </cellStyleXfs>
  <cellXfs count="104">
    <xf numFmtId="0" fontId="0" fillId="0" borderId="0" xfId="0">
      <alignment vertical="center"/>
    </xf>
    <xf numFmtId="0" fontId="2" fillId="0" borderId="5" xfId="0" applyFont="1" applyFill="1" applyBorder="1" applyAlignment="1">
      <alignment vertical="center" wrapText="1"/>
    </xf>
    <xf numFmtId="0" fontId="2" fillId="0" borderId="9" xfId="0" applyFont="1" applyFill="1" applyBorder="1" applyAlignment="1">
      <alignment vertical="center"/>
    </xf>
    <xf numFmtId="0" fontId="2" fillId="0" borderId="9" xfId="0" applyFont="1" applyFill="1" applyBorder="1" applyAlignment="1">
      <alignment vertical="center" wrapText="1"/>
    </xf>
    <xf numFmtId="0" fontId="3" fillId="0" borderId="9" xfId="0" applyFont="1" applyFill="1" applyBorder="1">
      <alignment vertical="center"/>
    </xf>
    <xf numFmtId="0" fontId="4" fillId="2" borderId="9" xfId="0" applyFont="1" applyFill="1" applyBorder="1">
      <alignment vertical="center"/>
    </xf>
    <xf numFmtId="0" fontId="3" fillId="0" borderId="9" xfId="0" applyFont="1" applyFill="1" applyBorder="1" applyAlignment="1">
      <alignment vertical="center" wrapText="1"/>
    </xf>
    <xf numFmtId="0" fontId="4" fillId="2" borderId="9" xfId="0" applyFont="1" applyFill="1" applyBorder="1" applyAlignment="1">
      <alignment vertical="center" wrapText="1"/>
    </xf>
    <xf numFmtId="0" fontId="3" fillId="0" borderId="5" xfId="0" applyFont="1" applyFill="1" applyBorder="1">
      <alignment vertical="center"/>
    </xf>
    <xf numFmtId="0" fontId="5" fillId="0" borderId="5" xfId="0" applyFont="1" applyFill="1" applyBorder="1">
      <alignment vertical="center"/>
    </xf>
    <xf numFmtId="0" fontId="5" fillId="0" borderId="5" xfId="0" applyFont="1" applyFill="1" applyBorder="1" applyAlignment="1">
      <alignment vertical="center" wrapText="1"/>
    </xf>
    <xf numFmtId="176" fontId="5" fillId="0" borderId="8" xfId="0" applyNumberFormat="1" applyFont="1" applyFill="1" applyBorder="1">
      <alignment vertical="center"/>
    </xf>
    <xf numFmtId="0" fontId="6" fillId="0" borderId="0" xfId="0" applyFont="1" applyFill="1">
      <alignment vertical="center"/>
    </xf>
    <xf numFmtId="0" fontId="7" fillId="0" borderId="0" xfId="0" applyFont="1" applyFill="1">
      <alignment vertical="center"/>
    </xf>
    <xf numFmtId="0" fontId="8" fillId="0" borderId="0" xfId="0" applyFont="1" applyFill="1">
      <alignment vertical="center"/>
    </xf>
    <xf numFmtId="176" fontId="2" fillId="0" borderId="0" xfId="0" applyNumberFormat="1" applyFont="1" applyFill="1" applyAlignment="1">
      <alignment horizontal="left" vertical="center"/>
    </xf>
    <xf numFmtId="176" fontId="8" fillId="0" borderId="0" xfId="0" applyNumberFormat="1" applyFont="1" applyFill="1" applyAlignment="1">
      <alignment horizontal="right" vertical="center"/>
    </xf>
    <xf numFmtId="14" fontId="8" fillId="0" borderId="0" xfId="0" applyNumberFormat="1" applyFont="1" applyFill="1" applyAlignment="1">
      <alignment vertical="center"/>
    </xf>
    <xf numFmtId="14" fontId="8" fillId="0" borderId="0" xfId="0" applyNumberFormat="1" applyFont="1" applyFill="1" applyAlignment="1">
      <alignment horizontal="right" vertical="center"/>
    </xf>
    <xf numFmtId="0" fontId="8" fillId="0" borderId="0" xfId="0" applyFont="1" applyFill="1" applyAlignment="1">
      <alignment vertical="center"/>
    </xf>
    <xf numFmtId="0" fontId="3" fillId="0" borderId="1" xfId="0" applyFont="1" applyFill="1" applyBorder="1">
      <alignment vertical="center"/>
    </xf>
    <xf numFmtId="0" fontId="3" fillId="0" borderId="2" xfId="0" applyFont="1" applyFill="1" applyBorder="1">
      <alignment vertical="center"/>
    </xf>
    <xf numFmtId="176" fontId="3" fillId="0" borderId="2" xfId="0" applyNumberFormat="1" applyFont="1" applyFill="1" applyBorder="1" applyAlignment="1">
      <alignment horizontal="left" vertical="center"/>
    </xf>
    <xf numFmtId="176" fontId="3" fillId="0" borderId="2" xfId="0" applyNumberFormat="1" applyFont="1" applyFill="1" applyBorder="1" applyAlignment="1">
      <alignment horizontal="right" vertical="center"/>
    </xf>
    <xf numFmtId="0" fontId="2" fillId="0" borderId="2" xfId="0" applyFont="1" applyFill="1" applyBorder="1">
      <alignment vertical="center"/>
    </xf>
    <xf numFmtId="0" fontId="2" fillId="0" borderId="2" xfId="0" applyFont="1" applyFill="1" applyBorder="1" applyAlignment="1">
      <alignment vertical="center"/>
    </xf>
    <xf numFmtId="0" fontId="2" fillId="0" borderId="3" xfId="0" applyFont="1" applyFill="1" applyBorder="1" applyAlignment="1">
      <alignment horizontal="center" vertical="center" wrapText="1"/>
    </xf>
    <xf numFmtId="0" fontId="4" fillId="2" borderId="4" xfId="0" applyFont="1" applyFill="1" applyBorder="1">
      <alignment vertical="center"/>
    </xf>
    <xf numFmtId="0" fontId="4" fillId="2" borderId="5" xfId="0" applyFont="1" applyFill="1" applyBorder="1">
      <alignment vertical="center"/>
    </xf>
    <xf numFmtId="0" fontId="4" fillId="2" borderId="6" xfId="0" applyFont="1" applyFill="1" applyBorder="1">
      <alignment vertical="center"/>
    </xf>
    <xf numFmtId="176" fontId="4" fillId="2" borderId="5" xfId="0" applyNumberFormat="1" applyFont="1" applyFill="1" applyBorder="1" applyAlignment="1">
      <alignment horizontal="left" vertical="center"/>
    </xf>
    <xf numFmtId="176" fontId="4" fillId="2" borderId="6" xfId="0" applyNumberFormat="1" applyFont="1" applyFill="1" applyBorder="1" applyAlignment="1">
      <alignment horizontal="right" vertical="center"/>
    </xf>
    <xf numFmtId="0" fontId="5" fillId="2" borderId="6" xfId="0" applyFont="1" applyFill="1" applyBorder="1">
      <alignment vertical="center"/>
    </xf>
    <xf numFmtId="0" fontId="5" fillId="2" borderId="6" xfId="0" applyFont="1" applyFill="1" applyBorder="1" applyAlignment="1">
      <alignment vertical="center"/>
    </xf>
    <xf numFmtId="0" fontId="5" fillId="2" borderId="7" xfId="0" applyFont="1" applyFill="1" applyBorder="1">
      <alignment vertical="center"/>
    </xf>
    <xf numFmtId="0" fontId="3" fillId="0" borderId="4" xfId="0" applyFont="1" applyFill="1" applyBorder="1">
      <alignment vertical="center"/>
    </xf>
    <xf numFmtId="0" fontId="3" fillId="0" borderId="6" xfId="0" applyFont="1" applyFill="1" applyBorder="1">
      <alignment vertical="center"/>
    </xf>
    <xf numFmtId="176" fontId="3" fillId="0" borderId="5" xfId="0" applyNumberFormat="1" applyFont="1" applyFill="1" applyBorder="1" applyAlignment="1">
      <alignment horizontal="left" vertical="center"/>
    </xf>
    <xf numFmtId="176" fontId="3" fillId="0" borderId="6" xfId="0" applyNumberFormat="1" applyFont="1" applyFill="1" applyBorder="1" applyAlignment="1">
      <alignment horizontal="right" vertical="center"/>
    </xf>
    <xf numFmtId="0" fontId="2" fillId="0" borderId="6" xfId="0" applyFont="1" applyFill="1" applyBorder="1">
      <alignment vertical="center"/>
    </xf>
    <xf numFmtId="0" fontId="2" fillId="0" borderId="6" xfId="0" applyFont="1" applyFill="1" applyBorder="1" applyAlignment="1">
      <alignment vertical="center"/>
    </xf>
    <xf numFmtId="0" fontId="2" fillId="0" borderId="7" xfId="0" applyFont="1" applyFill="1" applyBorder="1">
      <alignment vertical="center"/>
    </xf>
    <xf numFmtId="176" fontId="3" fillId="0" borderId="5" xfId="0" applyNumberFormat="1" applyFont="1" applyFill="1" applyBorder="1" applyAlignment="1">
      <alignment horizontal="right" vertical="center"/>
    </xf>
    <xf numFmtId="0" fontId="2" fillId="0" borderId="5" xfId="0" applyFont="1" applyFill="1" applyBorder="1">
      <alignment vertical="center"/>
    </xf>
    <xf numFmtId="176" fontId="2" fillId="0" borderId="7" xfId="0" applyNumberFormat="1" applyFont="1" applyFill="1" applyBorder="1">
      <alignment vertical="center"/>
    </xf>
    <xf numFmtId="0" fontId="2" fillId="0" borderId="8" xfId="0" applyFont="1" applyFill="1" applyBorder="1">
      <alignment vertical="center"/>
    </xf>
    <xf numFmtId="176" fontId="2" fillId="0" borderId="8" xfId="0" applyNumberFormat="1" applyFont="1" applyFill="1" applyBorder="1">
      <alignment vertical="center"/>
    </xf>
    <xf numFmtId="0" fontId="2" fillId="0" borderId="5" xfId="0" applyFont="1" applyFill="1" applyBorder="1" applyAlignment="1">
      <alignment vertical="center"/>
    </xf>
    <xf numFmtId="0" fontId="3" fillId="0" borderId="5" xfId="0" applyFont="1" applyFill="1" applyBorder="1" applyAlignment="1">
      <alignment vertical="center" wrapText="1"/>
    </xf>
    <xf numFmtId="0" fontId="4" fillId="2" borderId="5" xfId="0" applyFont="1" applyFill="1" applyBorder="1" applyAlignment="1">
      <alignment vertical="center" wrapText="1"/>
    </xf>
    <xf numFmtId="176" fontId="4" fillId="2" borderId="5" xfId="0" applyNumberFormat="1" applyFont="1" applyFill="1" applyBorder="1" applyAlignment="1">
      <alignment horizontal="right" vertical="center"/>
    </xf>
    <xf numFmtId="0" fontId="5" fillId="2" borderId="5" xfId="0" applyFont="1" applyFill="1" applyBorder="1">
      <alignment vertical="center"/>
    </xf>
    <xf numFmtId="0" fontId="5" fillId="2" borderId="5" xfId="0" applyFont="1" applyFill="1" applyBorder="1" applyAlignment="1">
      <alignment vertical="center" wrapText="1"/>
    </xf>
    <xf numFmtId="0" fontId="5" fillId="2" borderId="8" xfId="0" applyFont="1" applyFill="1" applyBorder="1">
      <alignment vertical="center"/>
    </xf>
    <xf numFmtId="0" fontId="3" fillId="3" borderId="5" xfId="0" applyFont="1" applyFill="1" applyBorder="1">
      <alignment vertical="center"/>
    </xf>
    <xf numFmtId="176" fontId="3" fillId="3" borderId="5" xfId="0" applyNumberFormat="1" applyFont="1" applyFill="1" applyBorder="1" applyAlignment="1">
      <alignment horizontal="left" vertical="center"/>
    </xf>
    <xf numFmtId="176" fontId="3" fillId="3" borderId="5" xfId="0" applyNumberFormat="1" applyFont="1" applyFill="1" applyBorder="1" applyAlignment="1">
      <alignment horizontal="right" vertical="center"/>
    </xf>
    <xf numFmtId="0" fontId="2" fillId="3" borderId="5" xfId="0" applyFont="1" applyFill="1" applyBorder="1">
      <alignment vertical="center"/>
    </xf>
    <xf numFmtId="0" fontId="2" fillId="3" borderId="5" xfId="0" applyFont="1" applyFill="1" applyBorder="1" applyAlignment="1">
      <alignment vertical="center" wrapText="1"/>
    </xf>
    <xf numFmtId="0" fontId="2" fillId="3" borderId="8" xfId="0" applyFont="1" applyFill="1" applyBorder="1">
      <alignment vertical="center"/>
    </xf>
    <xf numFmtId="176" fontId="8" fillId="0" borderId="0" xfId="0" applyNumberFormat="1" applyFont="1" applyFill="1">
      <alignment vertical="center"/>
    </xf>
    <xf numFmtId="0" fontId="3" fillId="3" borderId="4" xfId="0" applyFont="1" applyFill="1" applyBorder="1">
      <alignment vertical="center"/>
    </xf>
    <xf numFmtId="0" fontId="2" fillId="3" borderId="5" xfId="0" applyFont="1" applyFill="1" applyBorder="1" applyAlignment="1">
      <alignment vertical="center"/>
    </xf>
    <xf numFmtId="176" fontId="2" fillId="3" borderId="8" xfId="0" applyNumberFormat="1" applyFont="1" applyFill="1" applyBorder="1">
      <alignment vertical="center"/>
    </xf>
    <xf numFmtId="176" fontId="5" fillId="2" borderId="8" xfId="0" applyNumberFormat="1" applyFont="1" applyFill="1" applyBorder="1">
      <alignment vertical="center"/>
    </xf>
    <xf numFmtId="0" fontId="2" fillId="0" borderId="8" xfId="0" applyFont="1" applyFill="1" applyBorder="1" applyAlignment="1">
      <alignment vertical="center" wrapText="1"/>
    </xf>
    <xf numFmtId="176" fontId="3" fillId="2" borderId="5" xfId="0" applyNumberFormat="1" applyFont="1" applyFill="1" applyBorder="1" applyAlignment="1">
      <alignment horizontal="left" vertical="center"/>
    </xf>
    <xf numFmtId="0" fontId="5" fillId="2" borderId="9" xfId="0" applyFont="1" applyFill="1" applyBorder="1" applyAlignment="1">
      <alignment vertical="center" wrapText="1"/>
    </xf>
    <xf numFmtId="0" fontId="2" fillId="0" borderId="9" xfId="0" applyFont="1" applyFill="1" applyBorder="1">
      <alignment vertical="center"/>
    </xf>
    <xf numFmtId="176" fontId="2" fillId="0" borderId="10" xfId="0" applyNumberFormat="1" applyFont="1" applyFill="1" applyBorder="1">
      <alignment vertical="center"/>
    </xf>
    <xf numFmtId="0" fontId="5" fillId="2" borderId="9" xfId="0" applyFont="1" applyFill="1" applyBorder="1">
      <alignment vertical="center"/>
    </xf>
    <xf numFmtId="176" fontId="5" fillId="2" borderId="10" xfId="0" applyNumberFormat="1" applyFont="1" applyFill="1" applyBorder="1">
      <alignment vertical="center"/>
    </xf>
    <xf numFmtId="0" fontId="5" fillId="2" borderId="9" xfId="0" applyFont="1" applyFill="1" applyBorder="1" applyAlignment="1">
      <alignment vertical="center"/>
    </xf>
    <xf numFmtId="0" fontId="8" fillId="0" borderId="5" xfId="0" applyFont="1" applyFill="1" applyBorder="1">
      <alignment vertical="center"/>
    </xf>
    <xf numFmtId="0" fontId="5" fillId="0" borderId="9" xfId="0" applyFont="1" applyFill="1" applyBorder="1">
      <alignment vertical="center"/>
    </xf>
    <xf numFmtId="0" fontId="6" fillId="0" borderId="5" xfId="0" applyFont="1" applyFill="1" applyBorder="1" applyAlignment="1">
      <alignment vertical="center" wrapText="1"/>
    </xf>
    <xf numFmtId="176" fontId="5" fillId="0" borderId="10" xfId="0" applyNumberFormat="1" applyFont="1" applyFill="1" applyBorder="1">
      <alignment vertical="center"/>
    </xf>
    <xf numFmtId="0" fontId="5" fillId="0" borderId="9" xfId="0" applyFont="1" applyFill="1" applyBorder="1" applyAlignment="1">
      <alignment vertical="center" wrapText="1"/>
    </xf>
    <xf numFmtId="0" fontId="3" fillId="0" borderId="13" xfId="0" applyFont="1" applyFill="1" applyBorder="1">
      <alignment vertical="center"/>
    </xf>
    <xf numFmtId="0" fontId="3" fillId="0" borderId="14" xfId="0" applyFont="1" applyFill="1" applyBorder="1" applyAlignment="1">
      <alignment vertical="center" wrapText="1"/>
    </xf>
    <xf numFmtId="0" fontId="3" fillId="0" borderId="14" xfId="0" applyFont="1" applyFill="1" applyBorder="1">
      <alignment vertical="center"/>
    </xf>
    <xf numFmtId="176" fontId="3" fillId="0" borderId="14" xfId="0" applyNumberFormat="1" applyFont="1" applyFill="1" applyBorder="1" applyAlignment="1">
      <alignment horizontal="left" vertical="center"/>
    </xf>
    <xf numFmtId="176" fontId="3" fillId="0" borderId="14" xfId="0" applyNumberFormat="1" applyFont="1" applyFill="1" applyBorder="1" applyAlignment="1">
      <alignment horizontal="right" vertical="center"/>
    </xf>
    <xf numFmtId="0" fontId="2" fillId="0" borderId="14" xfId="0" applyFont="1" applyFill="1" applyBorder="1">
      <alignment vertical="center"/>
    </xf>
    <xf numFmtId="0" fontId="2" fillId="0" borderId="14" xfId="0" applyFont="1" applyFill="1" applyBorder="1" applyAlignment="1">
      <alignment vertical="center" wrapText="1"/>
    </xf>
    <xf numFmtId="176" fontId="5" fillId="0" borderId="15" xfId="0" applyNumberFormat="1" applyFont="1" applyFill="1" applyBorder="1" applyAlignment="1">
      <alignment horizontal="center" vertical="center"/>
    </xf>
    <xf numFmtId="176" fontId="8" fillId="0" borderId="0" xfId="0" applyNumberFormat="1" applyFont="1" applyFill="1" applyAlignment="1">
      <alignment horizontal="left" vertical="center"/>
    </xf>
    <xf numFmtId="0" fontId="8" fillId="0" borderId="0" xfId="0" applyFont="1">
      <alignment vertical="center"/>
    </xf>
    <xf numFmtId="0" fontId="9" fillId="0" borderId="0" xfId="0" applyFont="1">
      <alignment vertical="center"/>
    </xf>
    <xf numFmtId="0" fontId="4" fillId="2" borderId="16" xfId="0" applyFont="1" applyFill="1" applyBorder="1">
      <alignment vertical="center"/>
    </xf>
    <xf numFmtId="0" fontId="6" fillId="2" borderId="5" xfId="0" applyFont="1" applyFill="1" applyBorder="1" applyAlignment="1">
      <alignment vertical="center" wrapText="1"/>
    </xf>
    <xf numFmtId="176" fontId="5" fillId="2" borderId="10" xfId="0" applyNumberFormat="1" applyFont="1" applyFill="1" applyBorder="1" applyAlignment="1">
      <alignment vertical="center" wrapText="1"/>
    </xf>
    <xf numFmtId="0" fontId="3" fillId="0" borderId="11" xfId="0" applyFont="1" applyFill="1" applyBorder="1" applyAlignment="1">
      <alignment vertical="center" wrapText="1"/>
    </xf>
    <xf numFmtId="0" fontId="3" fillId="0" borderId="11" xfId="0" applyFont="1" applyFill="1" applyBorder="1">
      <alignment vertical="center"/>
    </xf>
    <xf numFmtId="176" fontId="3" fillId="0" borderId="6" xfId="0" applyNumberFormat="1" applyFont="1" applyFill="1" applyBorder="1" applyAlignment="1">
      <alignment horizontal="left" vertical="center"/>
    </xf>
    <xf numFmtId="0" fontId="2" fillId="0" borderId="11" xfId="0" applyFont="1" applyFill="1" applyBorder="1">
      <alignment vertical="center"/>
    </xf>
    <xf numFmtId="176" fontId="2" fillId="0" borderId="12" xfId="0" applyNumberFormat="1" applyFont="1" applyFill="1" applyBorder="1">
      <alignment vertical="center"/>
    </xf>
    <xf numFmtId="0" fontId="2" fillId="0" borderId="10" xfId="0" applyFont="1" applyFill="1" applyBorder="1">
      <alignment vertical="center"/>
    </xf>
    <xf numFmtId="0" fontId="2" fillId="0" borderId="6" xfId="0" applyFont="1" applyFill="1" applyBorder="1" applyAlignment="1">
      <alignment vertical="center" wrapText="1"/>
    </xf>
    <xf numFmtId="176" fontId="8" fillId="0" borderId="5" xfId="0" applyNumberFormat="1" applyFont="1" applyFill="1" applyBorder="1">
      <alignment vertical="center"/>
    </xf>
    <xf numFmtId="176" fontId="8" fillId="0" borderId="5" xfId="0" applyNumberFormat="1" applyFont="1" applyFill="1" applyBorder="1" applyAlignment="1">
      <alignment vertical="center" wrapText="1"/>
    </xf>
    <xf numFmtId="20" fontId="8" fillId="0" borderId="5" xfId="0" applyNumberFormat="1" applyFont="1" applyFill="1" applyBorder="1">
      <alignment vertical="center"/>
    </xf>
    <xf numFmtId="0" fontId="8" fillId="0" borderId="5" xfId="0" applyFont="1" applyFill="1" applyBorder="1" applyAlignment="1">
      <alignment vertical="center" wrapText="1"/>
    </xf>
    <xf numFmtId="0" fontId="8" fillId="2" borderId="5"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141</xdr:row>
      <xdr:rowOff>47625</xdr:rowOff>
    </xdr:from>
    <xdr:to>
      <xdr:col>3</xdr:col>
      <xdr:colOff>1203041</xdr:colOff>
      <xdr:row>161</xdr:row>
      <xdr:rowOff>123825</xdr:rowOff>
    </xdr:to>
    <xdr:pic>
      <xdr:nvPicPr>
        <xdr:cNvPr id="2" name="図 1" descr="https://lh3.googleusercontent.com/YByoVTUTKQv2SQJ4zFbsQ0Ag55fXW3gX3M235HPIbvVY1LymIU_By_d-TvjKyxZx51rshSgH4K8a37Cz_QKtLS8RuQJNAteQaO43Py2T2i4-ZKzWe7aVfZkQYdTWXwwXoHpK3rfM9m1iK89B8LJRVW2kgqAWDDivvvlqmloWWGJWraFA4IcxubTs8tK7mQbBpquuBmHFRSzNal0cZdlxupy3euKt7h-auhhQ2S0Q887ACuoQZEG0T1INgldX0HXbGcd9oehuY4sWKOMAQBpJW7Ugli5MjCWtTKmNdTzwrxsveSVy2jSekd0CEPC8mU_xyQhTaKG7ruuG05R0bz7mZPq9ECdURCLTYMQ95OYPdNO2PRBXzu3guXCuxspaWLad2jvoE8YFWOwTQGT6TPZdQZYqAObYZm8_vxCi_U7yEd3CUzTSR6Za4ZBv3IlqZvn38p2i3XJak4OK8z9fps0hwt7ZkfqcPLvV5CowQDtD80l-LDLcKZKfJTnVCypJSfEr5W-Hub2nqk8NUhtOXIm4fG7SdmuhWAOlnTuPoXAhvOxPxb-ABRdM_BmrWHM-JJmn83gnhr8M4Wds1xb3yCHAMysk1LIyUIal1DpDAZCedNVldJb5LSDE71Xoo3bEiaqsE_z8H4jp5HQp8_po16HeiXqH=w1348-h758-no">
          <a:extLst>
            <a:ext uri="{FF2B5EF4-FFF2-40B4-BE49-F238E27FC236}">
              <a16:creationId xmlns:a16="http://schemas.microsoft.com/office/drawing/2014/main" id="{6FC1DA23-2C1D-453D-861F-2C4D9ECA97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27365325"/>
          <a:ext cx="555596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141</xdr:row>
      <xdr:rowOff>47625</xdr:rowOff>
    </xdr:from>
    <xdr:to>
      <xdr:col>7</xdr:col>
      <xdr:colOff>2881908</xdr:colOff>
      <xdr:row>175</xdr:row>
      <xdr:rowOff>104775</xdr:rowOff>
    </xdr:to>
    <xdr:pic>
      <xdr:nvPicPr>
        <xdr:cNvPr id="3" name="図 2">
          <a:extLst>
            <a:ext uri="{FF2B5EF4-FFF2-40B4-BE49-F238E27FC236}">
              <a16:creationId xmlns:a16="http://schemas.microsoft.com/office/drawing/2014/main" id="{7890DD00-3110-468D-9F19-770CF5C300A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658100" y="27365325"/>
          <a:ext cx="4120158" cy="5257800"/>
        </a:xfrm>
        <a:prstGeom prst="rect">
          <a:avLst/>
        </a:prstGeom>
      </xdr:spPr>
    </xdr:pic>
    <xdr:clientData/>
  </xdr:twoCellAnchor>
  <xdr:twoCellAnchor editAs="oneCell">
    <xdr:from>
      <xdr:col>1</xdr:col>
      <xdr:colOff>28575</xdr:colOff>
      <xdr:row>166</xdr:row>
      <xdr:rowOff>76200</xdr:rowOff>
    </xdr:from>
    <xdr:to>
      <xdr:col>1</xdr:col>
      <xdr:colOff>2838450</xdr:colOff>
      <xdr:row>199</xdr:row>
      <xdr:rowOff>8631</xdr:rowOff>
    </xdr:to>
    <xdr:pic>
      <xdr:nvPicPr>
        <xdr:cNvPr id="4" name="図 3" descr="https://lh3.googleusercontent.com/r3bJGkgYSXFiBcoqEZEKP9c03YfNuxsm1Uyld2DZ6iP3Rv0bwqhFhw1-mKDXqoLt0u2VpEPKVouzZblHNrcFOmgag_ZL5qP_hnqwVovYvoFEJiDZp-hT6oGx_aETI7vlObg6AM9mAUJXY9MFT4DxKgYWsgn-DwLWOhvXyirtHNHQipwM4ySlnk30V__9uGExZFRuCi5R0Xldp7ihlfeGV8vurY6o0Q2lv_yutoxuapVniAHmBZCiWr8IOISc35sWf4yrwd26mJmrig0KO2y-j7uDtsSljrZ_Tg37k6pcF8Dxj7QL0ICuOD0e06peNvNxKO5cE8vLqjrJNQKrGWCSc00KpE7Q29eTzMV3pcWPfqwa_qgi3amPQMhF39iZBsuA-HI1a8THjPqvgB7yVJk4QAgJYkn5ZZdIURO6ym-g82kIUJF2logFcWE6rYCW1FBw0-qcOz_a-8K_zIPxmx5SNyU5M_F6EiVX49VOEaO6TSI5ID0w0Eg6-1o7Vp5Mxmxu24Rqw1RTET5XNsD-DsqB9UYQEuw74d2fOy4YQ0JaVtW24vrYxtB29udlAidChHE7mY5nrws9S1gtUiH4E6czop2SaIQFsst9Lo92_BBK2ZFJad279Vo8c3g2-w_yiC_WEldKLQJpZTzjH6IR9wL1l3nG=w427-h758-no">
          <a:extLst>
            <a:ext uri="{FF2B5EF4-FFF2-40B4-BE49-F238E27FC236}">
              <a16:creationId xmlns:a16="http://schemas.microsoft.com/office/drawing/2014/main" id="{DC3D2700-132F-452D-AD0F-55351B7A3B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 y="31203900"/>
          <a:ext cx="2809875" cy="4999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179</xdr:row>
      <xdr:rowOff>114300</xdr:rowOff>
    </xdr:from>
    <xdr:to>
      <xdr:col>8</xdr:col>
      <xdr:colOff>1019175</xdr:colOff>
      <xdr:row>200</xdr:row>
      <xdr:rowOff>119190</xdr:rowOff>
    </xdr:to>
    <xdr:pic>
      <xdr:nvPicPr>
        <xdr:cNvPr id="5" name="図 4" descr="https://lh3.googleusercontent.com/ZPJsehlIXQ1kjInMH8ND5SnWsg4ohzSKagMH2vsqXG1oSZu-OKqqrDSEkFboP_XsVZ1bSI5fbak1zRy0IC0FZr7CWblR5PfjTjwKhjszQ5lxYvAububO8QwHC8TbetPh8AY0CBDKFbO3IEjNiHwiglPU_mGSBYs-adeqUJ4R7k-ITuIClyjcDRk9Ue0CUTevfiV52vqkaMwcUjup72PXAavq5cZo7I8kBzQC0qXhgOWvVNgQLHslPpCio0JXP7NLqRgv5FDTFoDRpAIwPod-IpSuFTbrYcBeYXeZxj8oKYhK7b6Am95xegB5a4XchxLDF1OgNGMpEfam4-f3AxaQ8xnfYmumypuWl3o_s50Nnn13QBsUwB7_zwcYsxu1sFdi54mZr9wU0daE8CAzH0ngDvhkau0_DIjtNU6eRQHVZ_56kd3g4uKLNh89w239Uv5_aC0zHu5BetRy00NBr-Qoa6zX51wr6OML7XYLl1gYDetTufWdbL44RdtvUbadXECCFrRJ65xueZCyMbjmPuWWHpXdYI5h57kWPUc8y4kxnw8NP0er8lsjCDbg4t9W3WhYkB2QwvH0x6JXbFh6t-7qcwkYJUaNwABeIDizyRP6JpA6LIpZfm2Qex_8r2cPvP_B3e-1WrA2RtaEbL-R95KvE1pR=w1348-h758-no">
          <a:extLst>
            <a:ext uri="{FF2B5EF4-FFF2-40B4-BE49-F238E27FC236}">
              <a16:creationId xmlns:a16="http://schemas.microsoft.com/office/drawing/2014/main" id="{DA972690-23E8-4EA7-B4E6-D656525F9C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67600" y="33242250"/>
          <a:ext cx="5734050" cy="322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204</xdr:row>
      <xdr:rowOff>11969</xdr:rowOff>
    </xdr:from>
    <xdr:to>
      <xdr:col>2</xdr:col>
      <xdr:colOff>438151</xdr:colOff>
      <xdr:row>216</xdr:row>
      <xdr:rowOff>142875</xdr:rowOff>
    </xdr:to>
    <xdr:pic>
      <xdr:nvPicPr>
        <xdr:cNvPr id="6" name="図 5" descr="https://lh3.googleusercontent.com/dHgtbN3uL4kFmhmOt8i2ZgCNS1QGiFer877KEC0trPLBSyjpljJjp0TZU4ewH_zVVa_dCdkI0v1l8nDvvOZj4G1Iphu5yN7UPkFCe-Zv4rDdPixSxkDL71V-31iCr21BtuPiD3folhJndJWwlNtBiDruGMW5jqIHuJLGNp36hZXymuil4jLIGFSMjQqjmL5Fl6SuHGtw9pzCWhfzX8YbmHF5IFep2e4NNqYuvIDziTXkFQP9OfKPGnXnuiuQ9w03dhGCLAgAETXhR5ahlLWzsLf-ozX-7RLnaVBm718MXGIh0dOHsHf2qSrh9X-Fr_rWmKXbTh0hLDiGe9WeDMgHp8WxWqY6CzbaIxN-9AI6m445GJUmO-ZVNZlW0HiVF-B_8I8RYaCmKPaprtGRrUlnKUTwCuQUfwHj5eZCQgMQQ0Y7QAiwdEzLEsR7EhUIBTfSFY8ATkJgrtDIlM9MfOaAknw59b-tOKOKGInE4szlg6k65JgczexvtY78NPidbDViM1PvUrT0lEaF7mY0_2HywQH4xPnGuxQFO2yns7J5iveg7U0FwX9mdv2NxtHafbRySnL-Pttkp5EyjvmK6mIw0HP8oc4hVh6OwYgt06Zs6SqyjQR8Imlx5BOlYaESfDGnKp81H2t3j7u80I-B07zwCMzr=w1348-h758-no">
          <a:extLst>
            <a:ext uri="{FF2B5EF4-FFF2-40B4-BE49-F238E27FC236}">
              <a16:creationId xmlns:a16="http://schemas.microsoft.com/office/drawing/2014/main" id="{C86DE303-E989-497A-9BD4-D031A0A74E3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 y="36988019"/>
          <a:ext cx="3552826" cy="199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638175</xdr:colOff>
      <xdr:row>204</xdr:row>
      <xdr:rowOff>47625</xdr:rowOff>
    </xdr:from>
    <xdr:to>
      <xdr:col>3</xdr:col>
      <xdr:colOff>1394270</xdr:colOff>
      <xdr:row>227</xdr:row>
      <xdr:rowOff>19051</xdr:rowOff>
    </xdr:to>
    <xdr:pic>
      <xdr:nvPicPr>
        <xdr:cNvPr id="7" name="図 6" descr="https://lh3.googleusercontent.com/cwGvmU9GmrkMJkbwR0-mukHepgObZhWXiYs9ORa_yQECVkwrNYRjNhgDf-q_nGxrW2d9zLnzMZp_52hidunOMEGhSrjj-xANZdbVXCqpGRwf62mDBxcAZiQ-RG_1Xst3d52WHQLFCZ0JYj6BwSfsAfvrz_7rxgMPmEYAbY-VNYsK-nAaoipGGJcfxtqz_2QWWeIllHalnRKV7rmI9tYDsWdT00Q8rqL3r1ycY4V2Hyuj5Tqhkeu5FS5hN-RrY_xIZBZ3qI-sYxx1gZnFyTL0jIf6J1xaT5dW4zU8xcznMm9rb-NfbukncQzAF7BTz_JxhNUcq05_dEt9bebuvEKw9YjCQvACBGBt5gtaJoDlWGl_B3f9_Wp0Y1oIUAr_VgJoR7kPawlzrRv6o5hPoRWd9UJEAPRzi5XEoSwG4zUNG2RaNQ6VDh2kk9THr_IEzkeDvlI-UDLOzTSVCbNHbnDGaURq4l3kC1hj2zfI8TXQJPbN79-qc6r4xO_0uXE0_9nhcjfeJBs8x7KEmrTH7ZKvJK-y8HDOli1OHtdDEnreeH9kUWhQ5c7bIWeMHym_yVKvOcGGiAP-mZdqxJeEMaGlKR_gJZF3RCQusANT2RkplptQQSJD_0QlIH6J_QnW-0bk0irIcF-crSlPsG6GfXNIsrcP=w427-h758-no">
          <a:extLst>
            <a:ext uri="{FF2B5EF4-FFF2-40B4-BE49-F238E27FC236}">
              <a16:creationId xmlns:a16="http://schemas.microsoft.com/office/drawing/2014/main" id="{DFFF549D-C23C-4641-A76D-0FFBF939D2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14825" y="37023675"/>
          <a:ext cx="1975295" cy="3514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38099</xdr:colOff>
      <xdr:row>203</xdr:row>
      <xdr:rowOff>73569</xdr:rowOff>
    </xdr:from>
    <xdr:to>
      <xdr:col>8</xdr:col>
      <xdr:colOff>1000124</xdr:colOff>
      <xdr:row>224</xdr:row>
      <xdr:rowOff>13579</xdr:rowOff>
    </xdr:to>
    <xdr:pic>
      <xdr:nvPicPr>
        <xdr:cNvPr id="8" name="図 7" descr="https://lh3.googleusercontent.com/yPHZfeQjqstRrHd_bz9T_h8aOl1HQkTV8aAaMH3PDRNnwbTRlIkOB6AzGOuQjR47TU7rXsxIMTwf6bbrUQgZV6T4ekudR1-Y_ZV66IOvD0hVpOVttxa9mLecw5lkZXmIajjdF5qGLATbDxeK1IJYcCkE7M6mYE3WzdtnMwbCvEdBOMbeEXATagtsnNTEwpFa9BmftotRVuSdY61IRFgj68v4mRsfauppo3utKBsoJMnLxHmU_OABBN27M5bEpSQdVB94_J0nTHOqbCub81BsHwZjvLqVkfFgpcpTaddTGiNdgqn50UiQBleBbw1aiSK3JJ9IDFvBXTp00GzVonWg14jrQ2so-8jTxmwWE1bMZDNNpuCqD_bQfNCEdYFlN3KFiodo28JQ0lxidxYYBDuW49b6S86yeBlqBmmAc5F5cbhJAIaS7rxMGGOplW0xWTzuIfIAPNxwVEqcMgS5XrtTfqaE9YiukfwKyhvmKjBj-IvlOmIrAIYclHxDlunnC9ZMh-e14xL4kbrhSkIcGGTiS9sM210xQ5azyzghYYEBcCyjT07cMdAiWn15wV94YilU1McqA4i1gysjsuAmlSeGIsh2Auhw7zZU9Ji3SWxIWZFi66T-rh9oXCHMMVKy90HLSo6ss52HPIVnK0qpqUlbjI8c=w1348-h758-no">
          <a:extLst>
            <a:ext uri="{FF2B5EF4-FFF2-40B4-BE49-F238E27FC236}">
              <a16:creationId xmlns:a16="http://schemas.microsoft.com/office/drawing/2014/main" id="{16383B38-5B8A-413A-AB03-A535A779F22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96174" y="36878169"/>
          <a:ext cx="5686425" cy="319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229</xdr:row>
      <xdr:rowOff>76201</xdr:rowOff>
    </xdr:from>
    <xdr:to>
      <xdr:col>1</xdr:col>
      <xdr:colOff>3132193</xdr:colOff>
      <xdr:row>265</xdr:row>
      <xdr:rowOff>76201</xdr:rowOff>
    </xdr:to>
    <xdr:pic>
      <xdr:nvPicPr>
        <xdr:cNvPr id="9" name="図 8" descr="https://lh3.googleusercontent.com/azjV32IKsOo4OlR8HLxMnF32oYMROgRHDPsMfGz1f_Xb36B1ygcu-mGhhb6rr-QHXQyz3_MA0QG6E-LFqvjKXffJw5Vll6G5SG66iQv8q4wu3f3YNvT4qlZuXjLM8Ovf1ZWYRG5s3QGVCdQMFdWYyd8ZywxiIPDNkPFEKRq77ZehpvL-xRSeUrxXqlbr0buAJEHOGaty5TDSnpMVZRTxYiX2JXgaBsJ5_GUz97QpXyaBRwFSUYQ1AzSzvxQByc2ycL3K7gg7Q5D2DLtRK7MQjSaME0dkZMHm6dbVpnbJmWYIGy2VKSQeq9Pvk8WKyykA2dWD52ZVWkbK3KfIokUeKCo0FSFdTaIQ8iJFSXzXTtwwk_t4OgKB5ZzeasBVf3UxdMIfGtEaQYW73-AKgto3gARF-M92wrCrk-gw5FMAJtwnMB2mSt4tZS7mPd7aded6jgRGgGjuROn35ear-JyySJM_Q4SIt17T811JBLKAQH6EYWnGls-Uhz23zXqVQiej0_d0tUhCrFAC-ZGPzueRf66ujjYTahkEEJB6T95o5uzuhB-Cx4RCB4oLX5DKKFBXVJs8JpqJSzPPOlb_IVm10ispeH84yVo-ZG1KjqLsjsHOTy2yUrLJdk1lA_Zg0wiEHrRFUHkXBvzfYIMtiLXMKqB8=w427-h758-no">
          <a:extLst>
            <a:ext uri="{FF2B5EF4-FFF2-40B4-BE49-F238E27FC236}">
              <a16:creationId xmlns:a16="http://schemas.microsoft.com/office/drawing/2014/main" id="{40144B7A-4D82-4A8E-BFC7-5DB57F9B2C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1" y="40900351"/>
          <a:ext cx="3094092"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9F993-4801-4123-85F1-A6DE23CC286C}">
  <sheetPr>
    <pageSetUpPr fitToPage="1"/>
  </sheetPr>
  <dimension ref="A1:O235"/>
  <sheetViews>
    <sheetView view="pageBreakPreview" topLeftCell="A109" zoomScaleNormal="100" zoomScaleSheetLayoutView="100" workbookViewId="0">
      <selection activeCell="B134" sqref="B134"/>
    </sheetView>
  </sheetViews>
  <sheetFormatPr defaultColWidth="7.75" defaultRowHeight="12" x14ac:dyDescent="0.15"/>
  <cols>
    <col min="1" max="1" width="7" style="14" customWidth="1"/>
    <col min="2" max="2" width="41.25" style="14" customWidth="1"/>
    <col min="3" max="3" width="16" style="14" customWidth="1"/>
    <col min="4" max="4" width="33.625" style="14" customWidth="1"/>
    <col min="5" max="5" width="8.25" style="15" customWidth="1"/>
    <col min="6" max="6" width="10.25" style="16" customWidth="1"/>
    <col min="7" max="7" width="0.375" style="14" customWidth="1"/>
    <col min="8" max="8" width="43.125" style="19" customWidth="1"/>
    <col min="9" max="9" width="24.875" style="14" customWidth="1"/>
    <col min="10" max="16384" width="7.75" style="14"/>
  </cols>
  <sheetData>
    <row r="1" spans="1:9" ht="18.75" x14ac:dyDescent="0.15">
      <c r="A1" s="13" t="s">
        <v>0</v>
      </c>
      <c r="H1" s="17"/>
      <c r="I1" s="18"/>
    </row>
    <row r="2" spans="1:9" ht="12.75" thickBot="1" x14ac:dyDescent="0.2"/>
    <row r="3" spans="1:9" ht="21.75" customHeight="1" thickBot="1" x14ac:dyDescent="0.2">
      <c r="A3" s="20"/>
      <c r="B3" s="21" t="s">
        <v>1</v>
      </c>
      <c r="C3" s="21" t="s">
        <v>2</v>
      </c>
      <c r="D3" s="21" t="s">
        <v>3</v>
      </c>
      <c r="E3" s="22" t="s">
        <v>4</v>
      </c>
      <c r="F3" s="23" t="s">
        <v>5</v>
      </c>
      <c r="G3" s="24"/>
      <c r="H3" s="25" t="s">
        <v>6</v>
      </c>
      <c r="I3" s="26" t="s">
        <v>7</v>
      </c>
    </row>
    <row r="4" spans="1:9" s="12" customFormat="1" ht="15" thickTop="1" x14ac:dyDescent="0.15">
      <c r="A4" s="27">
        <v>1</v>
      </c>
      <c r="B4" s="28" t="s">
        <v>8</v>
      </c>
      <c r="C4" s="29"/>
      <c r="D4" s="29" t="s">
        <v>9</v>
      </c>
      <c r="E4" s="30">
        <v>0</v>
      </c>
      <c r="F4" s="31">
        <v>0</v>
      </c>
      <c r="G4" s="32"/>
      <c r="H4" s="33"/>
      <c r="I4" s="34" t="s">
        <v>245</v>
      </c>
    </row>
    <row r="5" spans="1:9" ht="22.5" x14ac:dyDescent="0.15">
      <c r="A5" s="35">
        <f>A4+1</f>
        <v>2</v>
      </c>
      <c r="B5" s="8" t="s">
        <v>10</v>
      </c>
      <c r="C5" s="36" t="s">
        <v>11</v>
      </c>
      <c r="D5" s="36" t="s">
        <v>12</v>
      </c>
      <c r="E5" s="37">
        <f>F5-F4</f>
        <v>0.3</v>
      </c>
      <c r="F5" s="38">
        <v>0.3</v>
      </c>
      <c r="G5" s="39"/>
      <c r="H5" s="98" t="s">
        <v>244</v>
      </c>
      <c r="I5" s="41"/>
    </row>
    <row r="6" spans="1:9" ht="14.25" x14ac:dyDescent="0.15">
      <c r="A6" s="35">
        <f t="shared" ref="A6:A73" si="0">A5+1</f>
        <v>3</v>
      </c>
      <c r="B6" s="8" t="s">
        <v>13</v>
      </c>
      <c r="C6" s="36" t="s">
        <v>11</v>
      </c>
      <c r="D6" s="36" t="s">
        <v>14</v>
      </c>
      <c r="E6" s="37">
        <f t="shared" ref="E6:E79" si="1">F6-F5</f>
        <v>20.9</v>
      </c>
      <c r="F6" s="38">
        <v>21.2</v>
      </c>
      <c r="G6" s="39"/>
      <c r="H6" s="40"/>
      <c r="I6" s="41"/>
    </row>
    <row r="7" spans="1:9" ht="14.25" x14ac:dyDescent="0.15">
      <c r="A7" s="35">
        <f t="shared" si="0"/>
        <v>4</v>
      </c>
      <c r="B7" s="8" t="s">
        <v>15</v>
      </c>
      <c r="C7" s="8" t="s">
        <v>16</v>
      </c>
      <c r="D7" s="8" t="s">
        <v>14</v>
      </c>
      <c r="E7" s="37">
        <f t="shared" si="1"/>
        <v>0.19999999999999929</v>
      </c>
      <c r="F7" s="42">
        <v>21.4</v>
      </c>
      <c r="G7" s="43"/>
      <c r="H7" s="1" t="s">
        <v>17</v>
      </c>
      <c r="I7" s="44"/>
    </row>
    <row r="8" spans="1:9" ht="14.25" x14ac:dyDescent="0.15">
      <c r="A8" s="35">
        <f t="shared" si="0"/>
        <v>5</v>
      </c>
      <c r="B8" s="8" t="s">
        <v>18</v>
      </c>
      <c r="C8" s="8" t="s">
        <v>11</v>
      </c>
      <c r="D8" s="8" t="s">
        <v>14</v>
      </c>
      <c r="E8" s="37">
        <f t="shared" si="1"/>
        <v>20.399999999999999</v>
      </c>
      <c r="F8" s="42">
        <v>41.8</v>
      </c>
      <c r="G8" s="43"/>
      <c r="H8" s="1" t="s">
        <v>19</v>
      </c>
      <c r="I8" s="45"/>
    </row>
    <row r="9" spans="1:9" ht="14.25" x14ac:dyDescent="0.15">
      <c r="A9" s="35">
        <f t="shared" si="0"/>
        <v>6</v>
      </c>
      <c r="B9" s="8" t="s">
        <v>20</v>
      </c>
      <c r="C9" s="8" t="s">
        <v>16</v>
      </c>
      <c r="D9" s="8" t="s">
        <v>14</v>
      </c>
      <c r="E9" s="37">
        <f t="shared" si="1"/>
        <v>0.70000000000000284</v>
      </c>
      <c r="F9" s="42">
        <v>42.5</v>
      </c>
      <c r="G9" s="43"/>
      <c r="H9" s="1"/>
      <c r="I9" s="46"/>
    </row>
    <row r="10" spans="1:9" ht="14.25" x14ac:dyDescent="0.15">
      <c r="A10" s="35">
        <f t="shared" si="0"/>
        <v>7</v>
      </c>
      <c r="B10" s="8" t="s">
        <v>21</v>
      </c>
      <c r="C10" s="8" t="s">
        <v>16</v>
      </c>
      <c r="D10" s="8" t="s">
        <v>14</v>
      </c>
      <c r="E10" s="37">
        <f t="shared" si="1"/>
        <v>1.1000000000000014</v>
      </c>
      <c r="F10" s="42">
        <v>43.6</v>
      </c>
      <c r="G10" s="43"/>
      <c r="H10" s="47"/>
      <c r="I10" s="45"/>
    </row>
    <row r="11" spans="1:9" ht="14.25" x14ac:dyDescent="0.15">
      <c r="A11" s="35">
        <f t="shared" si="0"/>
        <v>8</v>
      </c>
      <c r="B11" s="48" t="s">
        <v>22</v>
      </c>
      <c r="C11" s="8" t="s">
        <v>11</v>
      </c>
      <c r="D11" s="36" t="s">
        <v>14</v>
      </c>
      <c r="E11" s="37">
        <f t="shared" si="1"/>
        <v>3.1000000000000014</v>
      </c>
      <c r="F11" s="42">
        <v>46.7</v>
      </c>
      <c r="G11" s="43"/>
      <c r="H11" s="1"/>
      <c r="I11" s="46"/>
    </row>
    <row r="12" spans="1:9" ht="14.25" x14ac:dyDescent="0.15">
      <c r="A12" s="35">
        <f t="shared" si="0"/>
        <v>9</v>
      </c>
      <c r="B12" s="48" t="s">
        <v>23</v>
      </c>
      <c r="C12" s="8" t="s">
        <v>11</v>
      </c>
      <c r="D12" s="36" t="s">
        <v>24</v>
      </c>
      <c r="E12" s="37">
        <f t="shared" si="1"/>
        <v>1.2999999999999972</v>
      </c>
      <c r="F12" s="42">
        <v>48</v>
      </c>
      <c r="G12" s="43"/>
      <c r="H12" s="1"/>
      <c r="I12" s="46"/>
    </row>
    <row r="13" spans="1:9" ht="14.25" x14ac:dyDescent="0.15">
      <c r="A13" s="35">
        <f t="shared" si="0"/>
        <v>10</v>
      </c>
      <c r="B13" s="8" t="s">
        <v>25</v>
      </c>
      <c r="C13" s="8" t="s">
        <v>11</v>
      </c>
      <c r="D13" s="36" t="s">
        <v>26</v>
      </c>
      <c r="E13" s="37">
        <f t="shared" si="1"/>
        <v>8.2000000000000028</v>
      </c>
      <c r="F13" s="42">
        <v>56.2</v>
      </c>
      <c r="G13" s="43"/>
      <c r="H13" s="47"/>
      <c r="I13" s="45"/>
    </row>
    <row r="14" spans="1:9" ht="28.5" x14ac:dyDescent="0.15">
      <c r="A14" s="27">
        <f t="shared" si="0"/>
        <v>11</v>
      </c>
      <c r="B14" s="49" t="s">
        <v>201</v>
      </c>
      <c r="C14" s="28" t="s">
        <v>27</v>
      </c>
      <c r="D14" s="28" t="s">
        <v>28</v>
      </c>
      <c r="E14" s="30">
        <f t="shared" si="1"/>
        <v>16.399999999999991</v>
      </c>
      <c r="F14" s="50">
        <v>72.599999999999994</v>
      </c>
      <c r="G14" s="51"/>
      <c r="H14" s="52" t="s">
        <v>29</v>
      </c>
      <c r="I14" s="53"/>
    </row>
    <row r="15" spans="1:9" ht="14.25" x14ac:dyDescent="0.15">
      <c r="A15" s="35">
        <f t="shared" si="0"/>
        <v>12</v>
      </c>
      <c r="B15" s="54" t="s">
        <v>30</v>
      </c>
      <c r="C15" s="54" t="s">
        <v>11</v>
      </c>
      <c r="D15" s="54" t="s">
        <v>204</v>
      </c>
      <c r="E15" s="55">
        <f t="shared" si="1"/>
        <v>14.700000000000003</v>
      </c>
      <c r="F15" s="56">
        <v>87.3</v>
      </c>
      <c r="G15" s="57" t="s">
        <v>31</v>
      </c>
      <c r="H15" s="58"/>
      <c r="I15" s="59"/>
    </row>
    <row r="16" spans="1:9" ht="14.25" x14ac:dyDescent="0.15">
      <c r="A16" s="35">
        <f t="shared" si="0"/>
        <v>13</v>
      </c>
      <c r="B16" s="8" t="s">
        <v>25</v>
      </c>
      <c r="C16" s="54" t="s">
        <v>16</v>
      </c>
      <c r="D16" s="54" t="s">
        <v>32</v>
      </c>
      <c r="E16" s="55">
        <f t="shared" si="1"/>
        <v>7.6000000000000085</v>
      </c>
      <c r="F16" s="56">
        <v>94.9</v>
      </c>
      <c r="G16" s="57"/>
      <c r="H16" s="58" t="s">
        <v>33</v>
      </c>
      <c r="I16" s="59"/>
    </row>
    <row r="17" spans="1:15" ht="14.25" x14ac:dyDescent="0.15">
      <c r="A17" s="35">
        <f t="shared" si="0"/>
        <v>14</v>
      </c>
      <c r="B17" s="54" t="s">
        <v>34</v>
      </c>
      <c r="C17" s="54" t="s">
        <v>11</v>
      </c>
      <c r="D17" s="54" t="s">
        <v>28</v>
      </c>
      <c r="E17" s="55">
        <f t="shared" si="1"/>
        <v>0.69999999999998863</v>
      </c>
      <c r="F17" s="56">
        <v>95.6</v>
      </c>
      <c r="G17" s="57"/>
      <c r="H17" s="58"/>
      <c r="I17" s="59"/>
    </row>
    <row r="18" spans="1:15" ht="14.25" x14ac:dyDescent="0.15">
      <c r="A18" s="35">
        <f t="shared" si="0"/>
        <v>15</v>
      </c>
      <c r="B18" s="54" t="s">
        <v>35</v>
      </c>
      <c r="C18" s="54" t="s">
        <v>16</v>
      </c>
      <c r="D18" s="54" t="s">
        <v>28</v>
      </c>
      <c r="E18" s="55">
        <f t="shared" si="1"/>
        <v>9.9999999999994316E-2</v>
      </c>
      <c r="F18" s="56">
        <v>95.699999999999989</v>
      </c>
      <c r="G18" s="57"/>
      <c r="H18" s="58"/>
      <c r="I18" s="59"/>
      <c r="M18" s="60"/>
      <c r="O18" s="60"/>
    </row>
    <row r="19" spans="1:15" ht="14.25" x14ac:dyDescent="0.15">
      <c r="A19" s="61">
        <f t="shared" si="0"/>
        <v>16</v>
      </c>
      <c r="B19" s="54" t="s">
        <v>36</v>
      </c>
      <c r="C19" s="54" t="s">
        <v>11</v>
      </c>
      <c r="D19" s="54" t="s">
        <v>28</v>
      </c>
      <c r="E19" s="55">
        <f>F19-F18</f>
        <v>0.20000000000000284</v>
      </c>
      <c r="F19" s="56">
        <v>95.899999999999991</v>
      </c>
      <c r="G19" s="57"/>
      <c r="H19" s="62"/>
      <c r="I19" s="59"/>
      <c r="M19" s="60"/>
      <c r="O19" s="60"/>
    </row>
    <row r="20" spans="1:15" ht="14.25" x14ac:dyDescent="0.15">
      <c r="A20" s="61">
        <f t="shared" si="0"/>
        <v>17</v>
      </c>
      <c r="B20" s="54" t="s">
        <v>37</v>
      </c>
      <c r="C20" s="54" t="s">
        <v>16</v>
      </c>
      <c r="D20" s="54" t="s">
        <v>28</v>
      </c>
      <c r="E20" s="55">
        <f t="shared" si="1"/>
        <v>1.7999999999999972</v>
      </c>
      <c r="F20" s="56">
        <v>97.699999999999989</v>
      </c>
      <c r="G20" s="57"/>
      <c r="H20" s="58"/>
      <c r="I20" s="63"/>
      <c r="M20" s="60"/>
      <c r="O20" s="60"/>
    </row>
    <row r="21" spans="1:15" ht="14.25" x14ac:dyDescent="0.15">
      <c r="A21" s="61">
        <f t="shared" si="0"/>
        <v>18</v>
      </c>
      <c r="B21" s="54" t="s">
        <v>38</v>
      </c>
      <c r="C21" s="54" t="s">
        <v>16</v>
      </c>
      <c r="D21" s="54" t="s">
        <v>28</v>
      </c>
      <c r="E21" s="55">
        <f t="shared" si="1"/>
        <v>2.2000000000000028</v>
      </c>
      <c r="F21" s="56">
        <v>99.899999999999991</v>
      </c>
      <c r="G21" s="57"/>
      <c r="H21" s="58"/>
      <c r="I21" s="63"/>
      <c r="M21" s="60"/>
      <c r="O21" s="60"/>
    </row>
    <row r="22" spans="1:15" ht="22.5" x14ac:dyDescent="0.15">
      <c r="A22" s="27">
        <f t="shared" si="0"/>
        <v>19</v>
      </c>
      <c r="B22" s="28" t="s">
        <v>39</v>
      </c>
      <c r="C22" s="28" t="s">
        <v>27</v>
      </c>
      <c r="D22" s="28" t="s">
        <v>28</v>
      </c>
      <c r="E22" s="30">
        <f t="shared" si="1"/>
        <v>2.7000000000000028</v>
      </c>
      <c r="F22" s="50">
        <v>102.6</v>
      </c>
      <c r="G22" s="51"/>
      <c r="H22" s="52" t="s">
        <v>40</v>
      </c>
      <c r="I22" s="64" t="s">
        <v>41</v>
      </c>
      <c r="M22" s="60"/>
      <c r="O22" s="60"/>
    </row>
    <row r="23" spans="1:15" ht="14.25" x14ac:dyDescent="0.15">
      <c r="A23" s="35">
        <f t="shared" si="0"/>
        <v>20</v>
      </c>
      <c r="B23" s="8" t="s">
        <v>42</v>
      </c>
      <c r="C23" s="8" t="s">
        <v>11</v>
      </c>
      <c r="D23" s="8" t="s">
        <v>28</v>
      </c>
      <c r="E23" s="37">
        <f t="shared" si="1"/>
        <v>20.299999999999997</v>
      </c>
      <c r="F23" s="42">
        <v>122.89999999999999</v>
      </c>
      <c r="G23" s="43"/>
      <c r="H23" s="1"/>
      <c r="I23" s="46"/>
      <c r="M23" s="60"/>
      <c r="O23" s="60"/>
    </row>
    <row r="24" spans="1:15" ht="14.25" x14ac:dyDescent="0.15">
      <c r="A24" s="35">
        <f t="shared" si="0"/>
        <v>21</v>
      </c>
      <c r="B24" s="8" t="s">
        <v>43</v>
      </c>
      <c r="C24" s="8" t="s">
        <v>11</v>
      </c>
      <c r="D24" s="8" t="s">
        <v>44</v>
      </c>
      <c r="E24" s="37">
        <f t="shared" si="1"/>
        <v>1.0999999999999943</v>
      </c>
      <c r="F24" s="42">
        <v>123.99999999999999</v>
      </c>
      <c r="G24" s="43"/>
      <c r="H24" s="1"/>
      <c r="I24" s="46"/>
      <c r="M24" s="60"/>
      <c r="O24" s="60"/>
    </row>
    <row r="25" spans="1:15" ht="14.25" x14ac:dyDescent="0.15">
      <c r="A25" s="35">
        <f t="shared" si="0"/>
        <v>22</v>
      </c>
      <c r="B25" s="4" t="s">
        <v>72</v>
      </c>
      <c r="C25" s="8" t="s">
        <v>11</v>
      </c>
      <c r="D25" s="8" t="s">
        <v>219</v>
      </c>
      <c r="E25" s="37">
        <f>F25-F24</f>
        <v>8.3999999999999915</v>
      </c>
      <c r="F25" s="42">
        <v>132.39999999999998</v>
      </c>
      <c r="G25" s="43"/>
      <c r="H25" s="3"/>
      <c r="I25" s="69"/>
      <c r="J25" s="12"/>
      <c r="M25" s="60"/>
      <c r="O25" s="60"/>
    </row>
    <row r="26" spans="1:15" ht="14.25" x14ac:dyDescent="0.15">
      <c r="A26" s="35">
        <f t="shared" si="0"/>
        <v>23</v>
      </c>
      <c r="B26" s="48" t="s">
        <v>45</v>
      </c>
      <c r="C26" s="8" t="s">
        <v>11</v>
      </c>
      <c r="D26" s="8" t="s">
        <v>46</v>
      </c>
      <c r="E26" s="37">
        <f>F26-F25</f>
        <v>2.1000000000000227</v>
      </c>
      <c r="F26" s="42">
        <v>134.5</v>
      </c>
      <c r="G26" s="43"/>
      <c r="H26" s="1" t="s">
        <v>47</v>
      </c>
      <c r="I26" s="46"/>
      <c r="M26" s="60"/>
      <c r="O26" s="60"/>
    </row>
    <row r="27" spans="1:15" ht="14.25" x14ac:dyDescent="0.15">
      <c r="A27" s="35">
        <f t="shared" si="0"/>
        <v>24</v>
      </c>
      <c r="B27" s="8" t="s">
        <v>23</v>
      </c>
      <c r="C27" s="8" t="s">
        <v>16</v>
      </c>
      <c r="D27" s="8" t="s">
        <v>48</v>
      </c>
      <c r="E27" s="37">
        <f t="shared" ref="E27:E33" si="2">F27-F26</f>
        <v>0.19999999999998863</v>
      </c>
      <c r="F27" s="42">
        <v>134.69999999999999</v>
      </c>
      <c r="G27" s="43"/>
      <c r="H27" s="1" t="s">
        <v>47</v>
      </c>
      <c r="I27" s="45"/>
      <c r="M27" s="60"/>
      <c r="O27" s="60"/>
    </row>
    <row r="28" spans="1:15" ht="14.25" x14ac:dyDescent="0.15">
      <c r="A28" s="35">
        <f t="shared" si="0"/>
        <v>25</v>
      </c>
      <c r="B28" s="8" t="s">
        <v>23</v>
      </c>
      <c r="C28" s="8" t="s">
        <v>16</v>
      </c>
      <c r="D28" s="48" t="s">
        <v>220</v>
      </c>
      <c r="E28" s="37">
        <f t="shared" si="2"/>
        <v>3.6000000000000227</v>
      </c>
      <c r="F28" s="42">
        <v>138.30000000000001</v>
      </c>
      <c r="G28" s="43"/>
      <c r="H28" s="1" t="s">
        <v>49</v>
      </c>
      <c r="I28" s="45"/>
      <c r="M28" s="60"/>
      <c r="O28" s="60"/>
    </row>
    <row r="29" spans="1:15" ht="14.25" x14ac:dyDescent="0.15">
      <c r="A29" s="35">
        <f t="shared" si="0"/>
        <v>26</v>
      </c>
      <c r="B29" s="8" t="s">
        <v>23</v>
      </c>
      <c r="C29" s="8" t="s">
        <v>11</v>
      </c>
      <c r="D29" s="48" t="s">
        <v>50</v>
      </c>
      <c r="E29" s="37">
        <f t="shared" si="2"/>
        <v>0.19999999999998863</v>
      </c>
      <c r="F29" s="42">
        <v>138.5</v>
      </c>
      <c r="G29" s="43"/>
      <c r="H29" s="1" t="s">
        <v>49</v>
      </c>
      <c r="I29" s="45"/>
      <c r="M29" s="60"/>
      <c r="O29" s="60"/>
    </row>
    <row r="30" spans="1:15" ht="14.25" x14ac:dyDescent="0.15">
      <c r="A30" s="35">
        <f t="shared" si="0"/>
        <v>27</v>
      </c>
      <c r="B30" s="4" t="s">
        <v>23</v>
      </c>
      <c r="C30" s="4" t="s">
        <v>16</v>
      </c>
      <c r="D30" s="6" t="s">
        <v>50</v>
      </c>
      <c r="E30" s="37">
        <f t="shared" si="2"/>
        <v>4</v>
      </c>
      <c r="F30" s="42">
        <v>142.5</v>
      </c>
      <c r="G30" s="43"/>
      <c r="H30" s="1"/>
      <c r="I30" s="45"/>
      <c r="M30" s="60"/>
      <c r="O30" s="60"/>
    </row>
    <row r="31" spans="1:15" ht="14.25" x14ac:dyDescent="0.15">
      <c r="A31" s="35">
        <f t="shared" si="0"/>
        <v>28</v>
      </c>
      <c r="B31" s="4" t="s">
        <v>51</v>
      </c>
      <c r="C31" s="4" t="s">
        <v>11</v>
      </c>
      <c r="D31" s="4" t="s">
        <v>221</v>
      </c>
      <c r="E31" s="37">
        <f t="shared" si="2"/>
        <v>4.8999999999999773</v>
      </c>
      <c r="F31" s="42">
        <v>147.39999999999998</v>
      </c>
      <c r="G31" s="43"/>
      <c r="H31" s="1"/>
      <c r="I31" s="45"/>
      <c r="M31" s="60"/>
      <c r="O31" s="60"/>
    </row>
    <row r="32" spans="1:15" ht="14.25" x14ac:dyDescent="0.15">
      <c r="A32" s="35">
        <f t="shared" si="0"/>
        <v>29</v>
      </c>
      <c r="B32" s="4" t="s">
        <v>23</v>
      </c>
      <c r="C32" s="4" t="s">
        <v>11</v>
      </c>
      <c r="D32" s="4" t="s">
        <v>44</v>
      </c>
      <c r="E32" s="37">
        <f t="shared" si="2"/>
        <v>3.2000000000000171</v>
      </c>
      <c r="F32" s="42">
        <v>150.6</v>
      </c>
      <c r="G32" s="43"/>
      <c r="H32" s="1"/>
      <c r="I32" s="45"/>
      <c r="M32" s="60"/>
      <c r="O32" s="60"/>
    </row>
    <row r="33" spans="1:15" ht="14.25" x14ac:dyDescent="0.15">
      <c r="A33" s="35">
        <f t="shared" si="0"/>
        <v>30</v>
      </c>
      <c r="B33" s="4" t="s">
        <v>205</v>
      </c>
      <c r="C33" s="4" t="s">
        <v>11</v>
      </c>
      <c r="D33" s="4" t="s">
        <v>52</v>
      </c>
      <c r="E33" s="37">
        <f t="shared" si="2"/>
        <v>1.2000000000000171</v>
      </c>
      <c r="F33" s="42">
        <v>151.80000000000001</v>
      </c>
      <c r="G33" s="43"/>
      <c r="H33" s="1" t="s">
        <v>53</v>
      </c>
      <c r="I33" s="65"/>
      <c r="M33" s="60"/>
      <c r="O33" s="60"/>
    </row>
    <row r="34" spans="1:15" ht="14.25" x14ac:dyDescent="0.15">
      <c r="A34" s="27">
        <f t="shared" si="0"/>
        <v>31</v>
      </c>
      <c r="B34" s="5" t="s">
        <v>54</v>
      </c>
      <c r="C34" s="5" t="s">
        <v>55</v>
      </c>
      <c r="D34" s="5" t="s">
        <v>52</v>
      </c>
      <c r="E34" s="66">
        <f>F34-F33</f>
        <v>1.5</v>
      </c>
      <c r="F34" s="50">
        <v>153.30000000000001</v>
      </c>
      <c r="G34" s="51"/>
      <c r="H34" s="67" t="s">
        <v>56</v>
      </c>
      <c r="I34" s="53" t="s">
        <v>57</v>
      </c>
      <c r="M34" s="60"/>
      <c r="O34" s="60"/>
    </row>
    <row r="35" spans="1:15" ht="14.25" x14ac:dyDescent="0.15">
      <c r="A35" s="35">
        <f t="shared" si="0"/>
        <v>32</v>
      </c>
      <c r="B35" s="6" t="s">
        <v>58</v>
      </c>
      <c r="C35" s="4" t="s">
        <v>16</v>
      </c>
      <c r="D35" s="4" t="s">
        <v>52</v>
      </c>
      <c r="E35" s="37">
        <f>F35-F34</f>
        <v>10.5</v>
      </c>
      <c r="F35" s="42">
        <v>163.80000000000001</v>
      </c>
      <c r="G35" s="68"/>
      <c r="H35" s="3"/>
      <c r="I35" s="69"/>
      <c r="M35" s="60"/>
      <c r="O35" s="60"/>
    </row>
    <row r="36" spans="1:15" ht="14.25" x14ac:dyDescent="0.15">
      <c r="A36" s="35">
        <f t="shared" si="0"/>
        <v>33</v>
      </c>
      <c r="B36" s="6" t="s">
        <v>222</v>
      </c>
      <c r="C36" s="4" t="s">
        <v>11</v>
      </c>
      <c r="D36" s="4" t="s">
        <v>224</v>
      </c>
      <c r="E36" s="37">
        <f t="shared" si="1"/>
        <v>3.3999999999999773</v>
      </c>
      <c r="F36" s="42">
        <v>167.2</v>
      </c>
      <c r="G36" s="68"/>
      <c r="H36" s="2" t="s">
        <v>223</v>
      </c>
      <c r="I36" s="97"/>
      <c r="M36" s="60"/>
      <c r="O36" s="60"/>
    </row>
    <row r="37" spans="1:15" ht="14.25" x14ac:dyDescent="0.15">
      <c r="A37" s="35">
        <v>34</v>
      </c>
      <c r="B37" s="6" t="s">
        <v>225</v>
      </c>
      <c r="C37" s="4" t="s">
        <v>16</v>
      </c>
      <c r="D37" s="4" t="s">
        <v>9</v>
      </c>
      <c r="E37" s="37">
        <f t="shared" si="1"/>
        <v>0.20000000000001705</v>
      </c>
      <c r="F37" s="42">
        <v>167.4</v>
      </c>
      <c r="G37" s="68"/>
      <c r="H37" s="2"/>
      <c r="I37" s="97"/>
      <c r="M37" s="60"/>
      <c r="O37" s="60"/>
    </row>
    <row r="38" spans="1:15" ht="14.25" x14ac:dyDescent="0.15">
      <c r="A38" s="35">
        <f t="shared" si="0"/>
        <v>35</v>
      </c>
      <c r="B38" s="6" t="s">
        <v>23</v>
      </c>
      <c r="C38" s="4" t="s">
        <v>16</v>
      </c>
      <c r="D38" s="4" t="s">
        <v>9</v>
      </c>
      <c r="E38" s="37">
        <f t="shared" si="1"/>
        <v>9.9999999999994316E-2</v>
      </c>
      <c r="F38" s="42">
        <v>167.5</v>
      </c>
      <c r="G38" s="68"/>
      <c r="H38" s="2" t="s">
        <v>226</v>
      </c>
      <c r="I38" s="97"/>
      <c r="M38" s="60"/>
      <c r="O38" s="60"/>
    </row>
    <row r="39" spans="1:15" ht="14.25" x14ac:dyDescent="0.15">
      <c r="A39" s="35">
        <f t="shared" si="0"/>
        <v>36</v>
      </c>
      <c r="B39" s="8" t="s">
        <v>45</v>
      </c>
      <c r="C39" s="4" t="s">
        <v>16</v>
      </c>
      <c r="D39" s="4" t="s">
        <v>9</v>
      </c>
      <c r="E39" s="37">
        <f t="shared" si="1"/>
        <v>1.3000000000000114</v>
      </c>
      <c r="F39" s="42">
        <v>168.8</v>
      </c>
      <c r="G39" s="68"/>
      <c r="H39" s="2" t="s">
        <v>227</v>
      </c>
      <c r="I39" s="97"/>
      <c r="M39" s="60"/>
      <c r="O39" s="60"/>
    </row>
    <row r="40" spans="1:15" ht="14.25" x14ac:dyDescent="0.15">
      <c r="A40" s="35">
        <f t="shared" si="0"/>
        <v>37</v>
      </c>
      <c r="B40" s="4" t="s">
        <v>59</v>
      </c>
      <c r="C40" s="4" t="s">
        <v>16</v>
      </c>
      <c r="D40" s="6" t="s">
        <v>60</v>
      </c>
      <c r="E40" s="37">
        <f t="shared" si="1"/>
        <v>0.5</v>
      </c>
      <c r="F40" s="42">
        <v>169.3</v>
      </c>
      <c r="G40" s="68"/>
      <c r="H40" s="3"/>
      <c r="I40" s="69"/>
      <c r="M40" s="60"/>
      <c r="O40" s="60"/>
    </row>
    <row r="41" spans="1:15" ht="14.25" x14ac:dyDescent="0.15">
      <c r="A41" s="35">
        <f t="shared" si="0"/>
        <v>38</v>
      </c>
      <c r="B41" s="6" t="s">
        <v>61</v>
      </c>
      <c r="C41" s="6" t="s">
        <v>11</v>
      </c>
      <c r="D41" s="4" t="s">
        <v>62</v>
      </c>
      <c r="E41" s="37">
        <f t="shared" si="1"/>
        <v>6.2999999999999545</v>
      </c>
      <c r="F41" s="42">
        <v>175.59999999999997</v>
      </c>
      <c r="G41" s="68"/>
      <c r="H41" s="3"/>
      <c r="I41" s="69"/>
      <c r="M41" s="60"/>
      <c r="O41" s="60"/>
    </row>
    <row r="42" spans="1:15" ht="22.5" x14ac:dyDescent="0.15">
      <c r="A42" s="35">
        <f t="shared" si="0"/>
        <v>39</v>
      </c>
      <c r="B42" s="8" t="s">
        <v>63</v>
      </c>
      <c r="C42" s="6" t="s">
        <v>16</v>
      </c>
      <c r="D42" s="4" t="s">
        <v>62</v>
      </c>
      <c r="E42" s="37">
        <f t="shared" si="1"/>
        <v>1.5</v>
      </c>
      <c r="F42" s="42">
        <v>177.09999999999997</v>
      </c>
      <c r="G42" s="68"/>
      <c r="H42" s="3" t="s">
        <v>231</v>
      </c>
      <c r="I42" s="69"/>
      <c r="M42" s="60"/>
      <c r="O42" s="60"/>
    </row>
    <row r="43" spans="1:15" ht="14.25" x14ac:dyDescent="0.15">
      <c r="A43" s="35">
        <f t="shared" si="0"/>
        <v>40</v>
      </c>
      <c r="B43" s="4" t="s">
        <v>90</v>
      </c>
      <c r="C43" s="6" t="s">
        <v>11</v>
      </c>
      <c r="D43" s="4" t="s">
        <v>9</v>
      </c>
      <c r="E43" s="37">
        <f>F43-F42</f>
        <v>2.8000000000000398</v>
      </c>
      <c r="F43" s="42">
        <v>179.9</v>
      </c>
      <c r="G43" s="68"/>
      <c r="H43" s="3"/>
      <c r="I43" s="69"/>
      <c r="M43" s="60"/>
      <c r="O43" s="60"/>
    </row>
    <row r="44" spans="1:15" ht="14.25" x14ac:dyDescent="0.15">
      <c r="A44" s="35">
        <f t="shared" si="0"/>
        <v>41</v>
      </c>
      <c r="B44" s="4" t="s">
        <v>64</v>
      </c>
      <c r="C44" s="4" t="s">
        <v>11</v>
      </c>
      <c r="D44" s="4" t="s">
        <v>65</v>
      </c>
      <c r="E44" s="37">
        <f t="shared" si="1"/>
        <v>2.9999999999999716</v>
      </c>
      <c r="F44" s="42">
        <v>182.89999999999998</v>
      </c>
      <c r="G44" s="68"/>
      <c r="H44" s="2"/>
      <c r="I44" s="69"/>
      <c r="M44" s="60"/>
      <c r="O44" s="60"/>
    </row>
    <row r="45" spans="1:15" ht="14.25" x14ac:dyDescent="0.15">
      <c r="A45" s="35">
        <f t="shared" si="0"/>
        <v>42</v>
      </c>
      <c r="B45" s="4" t="s">
        <v>90</v>
      </c>
      <c r="C45" s="4" t="s">
        <v>16</v>
      </c>
      <c r="D45" s="4" t="s">
        <v>67</v>
      </c>
      <c r="E45" s="37">
        <f t="shared" si="1"/>
        <v>3.4000000000000341</v>
      </c>
      <c r="F45" s="42">
        <v>186.3</v>
      </c>
      <c r="G45" s="68"/>
      <c r="H45" s="3"/>
      <c r="I45" s="69"/>
      <c r="M45" s="60"/>
      <c r="O45" s="60"/>
    </row>
    <row r="46" spans="1:15" ht="14.25" x14ac:dyDescent="0.15">
      <c r="A46" s="35">
        <f t="shared" si="0"/>
        <v>43</v>
      </c>
      <c r="B46" s="8" t="s">
        <v>68</v>
      </c>
      <c r="C46" s="4" t="s">
        <v>11</v>
      </c>
      <c r="D46" s="4" t="s">
        <v>69</v>
      </c>
      <c r="E46" s="37">
        <f t="shared" si="1"/>
        <v>4.5999999999999659</v>
      </c>
      <c r="F46" s="42">
        <v>190.89999999999998</v>
      </c>
      <c r="G46" s="68"/>
      <c r="H46" s="2"/>
      <c r="I46" s="69"/>
      <c r="M46" s="60"/>
      <c r="O46" s="60"/>
    </row>
    <row r="47" spans="1:15" ht="14.25" x14ac:dyDescent="0.15">
      <c r="A47" s="35">
        <f t="shared" si="0"/>
        <v>44</v>
      </c>
      <c r="B47" s="8" t="s">
        <v>228</v>
      </c>
      <c r="C47" s="4" t="s">
        <v>16</v>
      </c>
      <c r="D47" s="4" t="s">
        <v>70</v>
      </c>
      <c r="E47" s="37">
        <f t="shared" si="1"/>
        <v>3.9000000000000341</v>
      </c>
      <c r="F47" s="42">
        <v>194.8</v>
      </c>
      <c r="G47" s="68"/>
      <c r="H47" s="2" t="s">
        <v>71</v>
      </c>
      <c r="I47" s="69"/>
      <c r="M47" s="60"/>
      <c r="O47" s="60"/>
    </row>
    <row r="48" spans="1:15" ht="14.25" x14ac:dyDescent="0.15">
      <c r="A48" s="35">
        <f t="shared" si="0"/>
        <v>45</v>
      </c>
      <c r="B48" s="4" t="s">
        <v>72</v>
      </c>
      <c r="C48" s="4" t="s">
        <v>11</v>
      </c>
      <c r="D48" s="4" t="s">
        <v>70</v>
      </c>
      <c r="E48" s="37">
        <f t="shared" si="1"/>
        <v>0.39999999999997726</v>
      </c>
      <c r="F48" s="42">
        <v>195.2</v>
      </c>
      <c r="G48" s="68"/>
      <c r="H48" s="3"/>
      <c r="I48" s="69"/>
      <c r="M48" s="60"/>
      <c r="O48" s="60"/>
    </row>
    <row r="49" spans="1:15" ht="14.25" x14ac:dyDescent="0.15">
      <c r="A49" s="35">
        <f>A48+1</f>
        <v>46</v>
      </c>
      <c r="B49" s="8" t="s">
        <v>233</v>
      </c>
      <c r="C49" s="4" t="s">
        <v>11</v>
      </c>
      <c r="D49" s="4" t="s">
        <v>206</v>
      </c>
      <c r="E49" s="37">
        <f>F49-F48</f>
        <v>2</v>
      </c>
      <c r="F49" s="42">
        <v>197.2</v>
      </c>
      <c r="G49" s="68"/>
      <c r="H49" s="3"/>
      <c r="I49" s="69"/>
      <c r="M49" s="60"/>
      <c r="O49" s="60"/>
    </row>
    <row r="50" spans="1:15" ht="22.5" x14ac:dyDescent="0.15">
      <c r="A50" s="35">
        <f t="shared" si="0"/>
        <v>47</v>
      </c>
      <c r="B50" s="4" t="s">
        <v>229</v>
      </c>
      <c r="C50" s="4" t="s">
        <v>11</v>
      </c>
      <c r="D50" s="4" t="s">
        <v>73</v>
      </c>
      <c r="E50" s="37">
        <f t="shared" si="1"/>
        <v>5.3999999999999773</v>
      </c>
      <c r="F50" s="42">
        <v>202.59999999999997</v>
      </c>
      <c r="G50" s="68"/>
      <c r="H50" s="3" t="s">
        <v>230</v>
      </c>
      <c r="I50" s="69"/>
      <c r="M50" s="60"/>
      <c r="O50" s="60"/>
    </row>
    <row r="51" spans="1:15" ht="14.25" x14ac:dyDescent="0.15">
      <c r="A51" s="35">
        <f t="shared" si="0"/>
        <v>48</v>
      </c>
      <c r="B51" s="8" t="s">
        <v>25</v>
      </c>
      <c r="C51" s="4" t="s">
        <v>16</v>
      </c>
      <c r="D51" s="4" t="s">
        <v>74</v>
      </c>
      <c r="E51" s="37">
        <f t="shared" si="1"/>
        <v>1.6000000000000227</v>
      </c>
      <c r="F51" s="42">
        <v>204.2</v>
      </c>
      <c r="G51" s="68"/>
      <c r="H51" s="3"/>
      <c r="I51" s="69"/>
      <c r="M51" s="60"/>
      <c r="O51" s="60"/>
    </row>
    <row r="52" spans="1:15" ht="14.25" x14ac:dyDescent="0.15">
      <c r="A52" s="35">
        <f t="shared" si="0"/>
        <v>49</v>
      </c>
      <c r="B52" s="4" t="s">
        <v>23</v>
      </c>
      <c r="C52" s="4" t="s">
        <v>11</v>
      </c>
      <c r="D52" s="4" t="s">
        <v>75</v>
      </c>
      <c r="E52" s="37">
        <f t="shared" si="1"/>
        <v>4.6000000000000227</v>
      </c>
      <c r="F52" s="42">
        <v>208.8</v>
      </c>
      <c r="G52" s="68"/>
      <c r="H52" s="3"/>
      <c r="I52" s="69"/>
      <c r="M52" s="60"/>
      <c r="O52" s="60"/>
    </row>
    <row r="53" spans="1:15" ht="14.25" x14ac:dyDescent="0.15">
      <c r="A53" s="35">
        <f t="shared" si="0"/>
        <v>50</v>
      </c>
      <c r="B53" s="4" t="s">
        <v>23</v>
      </c>
      <c r="C53" s="4" t="s">
        <v>16</v>
      </c>
      <c r="D53" s="4" t="s">
        <v>76</v>
      </c>
      <c r="E53" s="37">
        <f t="shared" si="1"/>
        <v>9.9999999999965894E-2</v>
      </c>
      <c r="F53" s="42">
        <v>208.89999999999998</v>
      </c>
      <c r="G53" s="68"/>
      <c r="H53" s="3" t="s">
        <v>77</v>
      </c>
      <c r="I53" s="69"/>
      <c r="M53" s="60"/>
      <c r="O53" s="60"/>
    </row>
    <row r="54" spans="1:15" ht="14.25" x14ac:dyDescent="0.15">
      <c r="A54" s="35">
        <f t="shared" si="0"/>
        <v>51</v>
      </c>
      <c r="B54" s="4" t="s">
        <v>23</v>
      </c>
      <c r="C54" s="4" t="s">
        <v>11</v>
      </c>
      <c r="D54" s="4" t="s">
        <v>9</v>
      </c>
      <c r="E54" s="37">
        <f t="shared" si="1"/>
        <v>0.60000000000002274</v>
      </c>
      <c r="F54" s="42">
        <v>209.5</v>
      </c>
      <c r="G54" s="68"/>
      <c r="H54" s="3"/>
      <c r="I54" s="69"/>
      <c r="M54" s="60"/>
      <c r="O54" s="60"/>
    </row>
    <row r="55" spans="1:15" ht="14.25" x14ac:dyDescent="0.15">
      <c r="A55" s="35">
        <f t="shared" si="0"/>
        <v>52</v>
      </c>
      <c r="B55" s="4" t="s">
        <v>78</v>
      </c>
      <c r="C55" s="4" t="s">
        <v>16</v>
      </c>
      <c r="D55" s="4" t="s">
        <v>79</v>
      </c>
      <c r="E55" s="37">
        <f t="shared" si="1"/>
        <v>9.9999999999965894E-2</v>
      </c>
      <c r="F55" s="42">
        <v>209.59999999999997</v>
      </c>
      <c r="G55" s="68"/>
      <c r="H55" s="3"/>
      <c r="I55" s="69"/>
      <c r="M55" s="60"/>
      <c r="O55" s="60"/>
    </row>
    <row r="56" spans="1:15" ht="14.25" x14ac:dyDescent="0.15">
      <c r="A56" s="35">
        <f t="shared" si="0"/>
        <v>53</v>
      </c>
      <c r="B56" s="4" t="s">
        <v>80</v>
      </c>
      <c r="C56" s="4" t="s">
        <v>11</v>
      </c>
      <c r="D56" s="4" t="s">
        <v>9</v>
      </c>
      <c r="E56" s="37">
        <f t="shared" si="1"/>
        <v>1.9000000000000341</v>
      </c>
      <c r="F56" s="42">
        <v>211.5</v>
      </c>
      <c r="G56" s="68"/>
      <c r="H56" s="2" t="s">
        <v>81</v>
      </c>
      <c r="I56" s="69"/>
      <c r="J56" s="60"/>
      <c r="M56" s="60"/>
      <c r="O56" s="60"/>
    </row>
    <row r="57" spans="1:15" ht="14.25" x14ac:dyDescent="0.15">
      <c r="A57" s="35">
        <f t="shared" si="0"/>
        <v>54</v>
      </c>
      <c r="B57" s="4" t="s">
        <v>23</v>
      </c>
      <c r="C57" s="4" t="s">
        <v>16</v>
      </c>
      <c r="D57" s="4" t="s">
        <v>9</v>
      </c>
      <c r="E57" s="37">
        <f t="shared" si="1"/>
        <v>3.0999999999999943</v>
      </c>
      <c r="F57" s="42">
        <v>214.6</v>
      </c>
      <c r="G57" s="68"/>
      <c r="H57" s="2"/>
      <c r="I57" s="69"/>
      <c r="J57" s="60"/>
      <c r="M57" s="60"/>
      <c r="O57" s="60"/>
    </row>
    <row r="58" spans="1:15" ht="14.25" x14ac:dyDescent="0.15">
      <c r="A58" s="35">
        <f t="shared" si="0"/>
        <v>55</v>
      </c>
      <c r="B58" s="4" t="s">
        <v>82</v>
      </c>
      <c r="C58" s="4" t="s">
        <v>11</v>
      </c>
      <c r="D58" s="4" t="s">
        <v>83</v>
      </c>
      <c r="E58" s="37">
        <f t="shared" si="1"/>
        <v>9.9999999999994316E-2</v>
      </c>
      <c r="F58" s="42">
        <v>214.7</v>
      </c>
      <c r="G58" s="68"/>
      <c r="H58" s="3" t="s">
        <v>84</v>
      </c>
      <c r="I58" s="69"/>
      <c r="M58" s="60"/>
      <c r="O58" s="60"/>
    </row>
    <row r="59" spans="1:15" ht="14.25" x14ac:dyDescent="0.15">
      <c r="A59" s="35">
        <f t="shared" si="0"/>
        <v>56</v>
      </c>
      <c r="B59" s="4" t="s">
        <v>23</v>
      </c>
      <c r="C59" s="4" t="s">
        <v>11</v>
      </c>
      <c r="D59" s="4" t="s">
        <v>83</v>
      </c>
      <c r="E59" s="37">
        <f t="shared" si="1"/>
        <v>3.5</v>
      </c>
      <c r="F59" s="42">
        <v>218.2</v>
      </c>
      <c r="G59" s="68"/>
      <c r="H59" s="3"/>
      <c r="I59" s="69"/>
      <c r="M59" s="60"/>
      <c r="O59" s="60"/>
    </row>
    <row r="60" spans="1:15" ht="14.25" x14ac:dyDescent="0.15">
      <c r="A60" s="35">
        <f t="shared" si="0"/>
        <v>57</v>
      </c>
      <c r="B60" s="8" t="s">
        <v>63</v>
      </c>
      <c r="C60" s="4" t="s">
        <v>16</v>
      </c>
      <c r="D60" s="4" t="s">
        <v>85</v>
      </c>
      <c r="E60" s="37">
        <f t="shared" si="1"/>
        <v>0.39999999999997726</v>
      </c>
      <c r="F60" s="42">
        <v>218.59999999999997</v>
      </c>
      <c r="G60" s="68"/>
      <c r="H60" s="3"/>
      <c r="I60" s="69"/>
      <c r="M60" s="60"/>
      <c r="O60" s="60"/>
    </row>
    <row r="61" spans="1:15" ht="14.25" x14ac:dyDescent="0.15">
      <c r="A61" s="35">
        <f t="shared" si="0"/>
        <v>58</v>
      </c>
      <c r="B61" s="4" t="s">
        <v>64</v>
      </c>
      <c r="C61" s="4" t="s">
        <v>16</v>
      </c>
      <c r="D61" s="4" t="s">
        <v>9</v>
      </c>
      <c r="E61" s="37">
        <f t="shared" si="1"/>
        <v>4.3000000000000114</v>
      </c>
      <c r="F61" s="42">
        <v>222.89999999999998</v>
      </c>
      <c r="G61" s="68"/>
      <c r="H61" s="3"/>
      <c r="I61" s="69"/>
      <c r="M61" s="60"/>
      <c r="O61" s="60"/>
    </row>
    <row r="62" spans="1:15" ht="14.25" x14ac:dyDescent="0.15">
      <c r="A62" s="35">
        <f t="shared" si="0"/>
        <v>59</v>
      </c>
      <c r="B62" s="6" t="s">
        <v>66</v>
      </c>
      <c r="C62" s="4" t="s">
        <v>11</v>
      </c>
      <c r="D62" s="4" t="s">
        <v>9</v>
      </c>
      <c r="E62" s="37">
        <f t="shared" si="1"/>
        <v>0.10000000000002274</v>
      </c>
      <c r="F62" s="42">
        <v>223</v>
      </c>
      <c r="G62" s="68"/>
      <c r="H62" s="3"/>
      <c r="I62" s="69"/>
      <c r="M62" s="60"/>
      <c r="O62" s="60"/>
    </row>
    <row r="63" spans="1:15" ht="14.25" x14ac:dyDescent="0.15">
      <c r="A63" s="35">
        <f t="shared" si="0"/>
        <v>60</v>
      </c>
      <c r="B63" s="6" t="s">
        <v>64</v>
      </c>
      <c r="C63" s="4" t="s">
        <v>16</v>
      </c>
      <c r="D63" s="4" t="s">
        <v>86</v>
      </c>
      <c r="E63" s="37">
        <f t="shared" si="1"/>
        <v>1.5</v>
      </c>
      <c r="F63" s="42">
        <v>224.5</v>
      </c>
      <c r="G63" s="68"/>
      <c r="H63" s="3"/>
      <c r="I63" s="69"/>
      <c r="M63" s="60"/>
      <c r="O63" s="60"/>
    </row>
    <row r="64" spans="1:15" ht="14.25" x14ac:dyDescent="0.15">
      <c r="A64" s="35">
        <f t="shared" si="0"/>
        <v>61</v>
      </c>
      <c r="B64" s="4" t="s">
        <v>72</v>
      </c>
      <c r="C64" s="4" t="s">
        <v>11</v>
      </c>
      <c r="D64" s="4" t="s">
        <v>65</v>
      </c>
      <c r="E64" s="37">
        <f t="shared" si="1"/>
        <v>0.59999999999996589</v>
      </c>
      <c r="F64" s="42">
        <v>225.09999999999997</v>
      </c>
      <c r="G64" s="68"/>
      <c r="H64" s="3" t="s">
        <v>87</v>
      </c>
      <c r="I64" s="69"/>
      <c r="M64" s="60"/>
      <c r="O64" s="60"/>
    </row>
    <row r="65" spans="1:15" ht="14.25" x14ac:dyDescent="0.15">
      <c r="A65" s="35">
        <f t="shared" si="0"/>
        <v>62</v>
      </c>
      <c r="B65" s="4" t="s">
        <v>234</v>
      </c>
      <c r="C65" s="4" t="s">
        <v>235</v>
      </c>
      <c r="D65" s="4" t="s">
        <v>236</v>
      </c>
      <c r="E65" s="37">
        <f t="shared" si="1"/>
        <v>5.1000000000000227</v>
      </c>
      <c r="F65" s="42">
        <v>230.2</v>
      </c>
      <c r="G65" s="68"/>
      <c r="H65" s="3" t="s">
        <v>237</v>
      </c>
      <c r="I65" s="69"/>
      <c r="M65" s="60"/>
      <c r="O65" s="60"/>
    </row>
    <row r="66" spans="1:15" ht="14.25" x14ac:dyDescent="0.15">
      <c r="A66" s="35">
        <f t="shared" si="0"/>
        <v>63</v>
      </c>
      <c r="B66" s="8" t="s">
        <v>25</v>
      </c>
      <c r="C66" s="4" t="s">
        <v>238</v>
      </c>
      <c r="D66" s="4" t="s">
        <v>239</v>
      </c>
      <c r="E66" s="37">
        <f t="shared" si="1"/>
        <v>0.40000000000000568</v>
      </c>
      <c r="F66" s="42">
        <v>230.6</v>
      </c>
      <c r="G66" s="68"/>
      <c r="H66" s="3" t="s">
        <v>240</v>
      </c>
      <c r="I66" s="69"/>
      <c r="M66" s="60"/>
      <c r="O66" s="60"/>
    </row>
    <row r="67" spans="1:15" ht="14.25" x14ac:dyDescent="0.15">
      <c r="A67" s="35">
        <f t="shared" si="0"/>
        <v>64</v>
      </c>
      <c r="B67" s="4" t="s">
        <v>64</v>
      </c>
      <c r="C67" s="4" t="s">
        <v>11</v>
      </c>
      <c r="D67" s="4" t="s">
        <v>88</v>
      </c>
      <c r="E67" s="37">
        <f t="shared" si="1"/>
        <v>5.2000000000000171</v>
      </c>
      <c r="F67" s="42">
        <v>235.8</v>
      </c>
      <c r="G67" s="68"/>
      <c r="H67" s="3"/>
      <c r="I67" s="69"/>
      <c r="M67" s="60"/>
      <c r="O67" s="60"/>
    </row>
    <row r="68" spans="1:15" ht="14.25" x14ac:dyDescent="0.15">
      <c r="A68" s="35">
        <f t="shared" si="0"/>
        <v>65</v>
      </c>
      <c r="B68" s="4" t="s">
        <v>64</v>
      </c>
      <c r="C68" s="4" t="s">
        <v>89</v>
      </c>
      <c r="D68" s="4" t="s">
        <v>88</v>
      </c>
      <c r="E68" s="37">
        <f t="shared" si="1"/>
        <v>0.79999999999995453</v>
      </c>
      <c r="F68" s="42">
        <v>236.59999999999997</v>
      </c>
      <c r="G68" s="68"/>
      <c r="H68" s="3"/>
      <c r="I68" s="69"/>
      <c r="M68" s="60"/>
      <c r="O68" s="60"/>
    </row>
    <row r="69" spans="1:15" ht="14.25" x14ac:dyDescent="0.15">
      <c r="A69" s="35">
        <f t="shared" si="0"/>
        <v>66</v>
      </c>
      <c r="B69" s="4" t="s">
        <v>90</v>
      </c>
      <c r="C69" s="4" t="s">
        <v>16</v>
      </c>
      <c r="D69" s="4" t="s">
        <v>88</v>
      </c>
      <c r="E69" s="37">
        <f t="shared" si="1"/>
        <v>1.9000000000000341</v>
      </c>
      <c r="F69" s="42">
        <v>238.5</v>
      </c>
      <c r="G69" s="68"/>
      <c r="H69" s="2"/>
      <c r="I69" s="69"/>
      <c r="M69" s="60"/>
      <c r="O69" s="60"/>
    </row>
    <row r="70" spans="1:15" ht="14.25" x14ac:dyDescent="0.15">
      <c r="A70" s="35">
        <f t="shared" si="0"/>
        <v>67</v>
      </c>
      <c r="B70" s="4" t="s">
        <v>91</v>
      </c>
      <c r="C70" s="4" t="s">
        <v>11</v>
      </c>
      <c r="D70" s="4" t="s">
        <v>88</v>
      </c>
      <c r="E70" s="37">
        <f t="shared" si="1"/>
        <v>2.1999999999999886</v>
      </c>
      <c r="F70" s="42">
        <v>240.7</v>
      </c>
      <c r="G70" s="68"/>
      <c r="H70" s="2"/>
      <c r="I70" s="69"/>
      <c r="M70" s="60"/>
      <c r="O70" s="60"/>
    </row>
    <row r="71" spans="1:15" ht="14.25" x14ac:dyDescent="0.15">
      <c r="A71" s="35">
        <f t="shared" si="0"/>
        <v>68</v>
      </c>
      <c r="B71" s="4" t="s">
        <v>92</v>
      </c>
      <c r="C71" s="4" t="s">
        <v>11</v>
      </c>
      <c r="D71" s="4" t="s">
        <v>93</v>
      </c>
      <c r="E71" s="37">
        <f t="shared" si="1"/>
        <v>4.5</v>
      </c>
      <c r="F71" s="42">
        <v>245.2</v>
      </c>
      <c r="G71" s="68"/>
      <c r="H71" s="3"/>
      <c r="I71" s="69"/>
      <c r="M71" s="60"/>
      <c r="O71" s="60"/>
    </row>
    <row r="72" spans="1:15" ht="33.75" x14ac:dyDescent="0.15">
      <c r="A72" s="35">
        <f t="shared" si="0"/>
        <v>69</v>
      </c>
      <c r="B72" s="8" t="s">
        <v>23</v>
      </c>
      <c r="C72" s="4" t="s">
        <v>16</v>
      </c>
      <c r="D72" s="4" t="s">
        <v>9</v>
      </c>
      <c r="E72" s="37">
        <f t="shared" si="1"/>
        <v>12</v>
      </c>
      <c r="F72" s="42">
        <v>257.2</v>
      </c>
      <c r="G72" s="68"/>
      <c r="H72" s="3" t="s">
        <v>94</v>
      </c>
      <c r="I72" s="69"/>
      <c r="M72" s="60"/>
      <c r="O72" s="60"/>
    </row>
    <row r="73" spans="1:15" ht="14.25" x14ac:dyDescent="0.15">
      <c r="A73" s="35">
        <f t="shared" si="0"/>
        <v>70</v>
      </c>
      <c r="B73" s="4" t="s">
        <v>95</v>
      </c>
      <c r="C73" s="4" t="s">
        <v>11</v>
      </c>
      <c r="D73" s="4" t="s">
        <v>9</v>
      </c>
      <c r="E73" s="37">
        <f t="shared" si="1"/>
        <v>0.10000000000002274</v>
      </c>
      <c r="F73" s="42">
        <v>257.3</v>
      </c>
      <c r="G73" s="68"/>
      <c r="H73" s="3"/>
      <c r="I73" s="69"/>
      <c r="M73" s="60"/>
      <c r="O73" s="60"/>
    </row>
    <row r="74" spans="1:15" ht="14.25" x14ac:dyDescent="0.15">
      <c r="A74" s="35">
        <f t="shared" ref="A74:A136" si="3">A73+1</f>
        <v>71</v>
      </c>
      <c r="B74" s="4" t="s">
        <v>66</v>
      </c>
      <c r="C74" s="4" t="s">
        <v>11</v>
      </c>
      <c r="D74" s="4" t="s">
        <v>9</v>
      </c>
      <c r="E74" s="37">
        <f t="shared" si="1"/>
        <v>9.9999999999965894E-2</v>
      </c>
      <c r="F74" s="42">
        <v>257.39999999999998</v>
      </c>
      <c r="G74" s="68"/>
      <c r="H74" s="3"/>
      <c r="I74" s="69"/>
      <c r="M74" s="60"/>
      <c r="O74" s="60"/>
    </row>
    <row r="75" spans="1:15" ht="45.75" customHeight="1" x14ac:dyDescent="0.15">
      <c r="A75" s="27">
        <f t="shared" si="3"/>
        <v>72</v>
      </c>
      <c r="B75" s="49" t="s">
        <v>202</v>
      </c>
      <c r="C75" s="5" t="s">
        <v>55</v>
      </c>
      <c r="D75" s="5" t="s">
        <v>9</v>
      </c>
      <c r="E75" s="30">
        <f t="shared" si="1"/>
        <v>0.10000000000002274</v>
      </c>
      <c r="F75" s="50">
        <v>257.5</v>
      </c>
      <c r="G75" s="70"/>
      <c r="H75" s="67" t="s">
        <v>96</v>
      </c>
      <c r="I75" s="71"/>
      <c r="M75" s="60"/>
      <c r="O75" s="60"/>
    </row>
    <row r="76" spans="1:15" ht="14.25" x14ac:dyDescent="0.15">
      <c r="A76" s="35">
        <f t="shared" si="3"/>
        <v>73</v>
      </c>
      <c r="B76" s="4" t="s">
        <v>95</v>
      </c>
      <c r="C76" s="4" t="s">
        <v>11</v>
      </c>
      <c r="D76" s="4" t="s">
        <v>97</v>
      </c>
      <c r="E76" s="37">
        <f t="shared" si="1"/>
        <v>9.9999999999965894E-2</v>
      </c>
      <c r="F76" s="42">
        <v>257.59999999999997</v>
      </c>
      <c r="G76" s="68"/>
      <c r="H76" s="3"/>
      <c r="I76" s="69"/>
      <c r="M76" s="60"/>
      <c r="O76" s="60"/>
    </row>
    <row r="77" spans="1:15" ht="14.25" x14ac:dyDescent="0.15">
      <c r="A77" s="35">
        <f t="shared" si="3"/>
        <v>74</v>
      </c>
      <c r="B77" s="8" t="s">
        <v>25</v>
      </c>
      <c r="C77" s="4" t="s">
        <v>16</v>
      </c>
      <c r="D77" s="4" t="s">
        <v>98</v>
      </c>
      <c r="E77" s="37">
        <f t="shared" si="1"/>
        <v>0.40000000000003411</v>
      </c>
      <c r="F77" s="42">
        <v>258</v>
      </c>
      <c r="G77" s="68"/>
      <c r="H77" s="3"/>
      <c r="I77" s="69"/>
      <c r="M77" s="60"/>
      <c r="O77" s="60"/>
    </row>
    <row r="78" spans="1:15" ht="14.25" x14ac:dyDescent="0.15">
      <c r="A78" s="35">
        <f t="shared" si="3"/>
        <v>75</v>
      </c>
      <c r="B78" s="4" t="s">
        <v>95</v>
      </c>
      <c r="C78" s="4" t="s">
        <v>11</v>
      </c>
      <c r="D78" s="4" t="s">
        <v>99</v>
      </c>
      <c r="E78" s="37">
        <f t="shared" si="1"/>
        <v>9.3999999999999773</v>
      </c>
      <c r="F78" s="42">
        <v>267.39999999999998</v>
      </c>
      <c r="G78" s="68"/>
      <c r="H78" s="2"/>
      <c r="I78" s="69"/>
      <c r="M78" s="60"/>
      <c r="O78" s="60"/>
    </row>
    <row r="79" spans="1:15" ht="14.25" x14ac:dyDescent="0.15">
      <c r="A79" s="35">
        <f t="shared" si="3"/>
        <v>76</v>
      </c>
      <c r="B79" s="4" t="s">
        <v>100</v>
      </c>
      <c r="C79" s="4" t="s">
        <v>11</v>
      </c>
      <c r="D79" s="4" t="s">
        <v>9</v>
      </c>
      <c r="E79" s="37">
        <f t="shared" si="1"/>
        <v>8.1000000000000227</v>
      </c>
      <c r="F79" s="42">
        <v>275.5</v>
      </c>
      <c r="G79" s="68"/>
      <c r="H79" s="2"/>
      <c r="I79" s="69"/>
      <c r="M79" s="60"/>
      <c r="O79" s="60"/>
    </row>
    <row r="80" spans="1:15" ht="14.25" x14ac:dyDescent="0.15">
      <c r="A80" s="27">
        <f t="shared" si="3"/>
        <v>77</v>
      </c>
      <c r="B80" s="5" t="s">
        <v>101</v>
      </c>
      <c r="C80" s="5" t="s">
        <v>27</v>
      </c>
      <c r="D80" s="5" t="s">
        <v>9</v>
      </c>
      <c r="E80" s="30">
        <f t="shared" ref="E80:E136" si="4">F80-F79</f>
        <v>0.29999999999995453</v>
      </c>
      <c r="F80" s="50">
        <v>275.79999999999995</v>
      </c>
      <c r="G80" s="70"/>
      <c r="H80" s="72" t="s">
        <v>102</v>
      </c>
      <c r="I80" s="71" t="s">
        <v>103</v>
      </c>
      <c r="M80" s="60"/>
      <c r="O80" s="60"/>
    </row>
    <row r="81" spans="1:15" ht="14.25" x14ac:dyDescent="0.15">
      <c r="A81" s="35">
        <f t="shared" si="3"/>
        <v>78</v>
      </c>
      <c r="B81" s="4" t="s">
        <v>104</v>
      </c>
      <c r="C81" s="4" t="s">
        <v>16</v>
      </c>
      <c r="D81" s="4" t="s">
        <v>9</v>
      </c>
      <c r="E81" s="37">
        <f t="shared" si="4"/>
        <v>0.90000000000003411</v>
      </c>
      <c r="F81" s="42">
        <v>276.7</v>
      </c>
      <c r="G81" s="68"/>
      <c r="H81" s="2"/>
      <c r="I81" s="69"/>
      <c r="M81" s="60"/>
      <c r="O81" s="60"/>
    </row>
    <row r="82" spans="1:15" ht="14.25" x14ac:dyDescent="0.15">
      <c r="A82" s="35">
        <f t="shared" si="3"/>
        <v>79</v>
      </c>
      <c r="B82" s="4" t="s">
        <v>105</v>
      </c>
      <c r="C82" s="4" t="s">
        <v>16</v>
      </c>
      <c r="D82" s="4" t="s">
        <v>9</v>
      </c>
      <c r="E82" s="37">
        <f t="shared" si="4"/>
        <v>1.3999999999999773</v>
      </c>
      <c r="F82" s="42">
        <v>278.09999999999997</v>
      </c>
      <c r="G82" s="68"/>
      <c r="H82" s="2"/>
      <c r="I82" s="69"/>
      <c r="M82" s="60"/>
      <c r="O82" s="60"/>
    </row>
    <row r="83" spans="1:15" ht="14.25" x14ac:dyDescent="0.15">
      <c r="A83" s="35">
        <f t="shared" si="3"/>
        <v>80</v>
      </c>
      <c r="B83" s="4" t="s">
        <v>106</v>
      </c>
      <c r="C83" s="4" t="s">
        <v>16</v>
      </c>
      <c r="D83" s="4" t="s">
        <v>107</v>
      </c>
      <c r="E83" s="37">
        <f t="shared" si="4"/>
        <v>0.90000000000003411</v>
      </c>
      <c r="F83" s="42">
        <v>279</v>
      </c>
      <c r="G83" s="68"/>
      <c r="H83" s="2"/>
      <c r="I83" s="69"/>
      <c r="M83" s="60"/>
      <c r="O83" s="60"/>
    </row>
    <row r="84" spans="1:15" ht="14.25" x14ac:dyDescent="0.15">
      <c r="A84" s="35">
        <f t="shared" si="3"/>
        <v>81</v>
      </c>
      <c r="B84" s="4" t="s">
        <v>108</v>
      </c>
      <c r="C84" s="4" t="s">
        <v>16</v>
      </c>
      <c r="D84" s="4" t="s">
        <v>109</v>
      </c>
      <c r="E84" s="37">
        <f t="shared" si="4"/>
        <v>6.2999999999999545</v>
      </c>
      <c r="F84" s="42">
        <v>285.29999999999995</v>
      </c>
      <c r="G84" s="68"/>
      <c r="H84" s="2" t="s">
        <v>110</v>
      </c>
      <c r="I84" s="69"/>
      <c r="M84" s="60"/>
      <c r="O84" s="60"/>
    </row>
    <row r="85" spans="1:15" ht="14.25" x14ac:dyDescent="0.15">
      <c r="A85" s="35">
        <f t="shared" si="3"/>
        <v>82</v>
      </c>
      <c r="B85" s="4" t="s">
        <v>111</v>
      </c>
      <c r="C85" s="4" t="s">
        <v>11</v>
      </c>
      <c r="D85" s="4" t="s">
        <v>9</v>
      </c>
      <c r="E85" s="37">
        <f t="shared" si="4"/>
        <v>12.200000000000045</v>
      </c>
      <c r="F85" s="42">
        <f>285.3+12.2</f>
        <v>297.5</v>
      </c>
      <c r="G85" s="68"/>
      <c r="H85" s="2"/>
      <c r="I85" s="69"/>
    </row>
    <row r="86" spans="1:15" ht="14.25" x14ac:dyDescent="0.15">
      <c r="A86" s="35">
        <f t="shared" si="3"/>
        <v>83</v>
      </c>
      <c r="B86" s="4" t="s">
        <v>112</v>
      </c>
      <c r="C86" s="4" t="s">
        <v>11</v>
      </c>
      <c r="D86" s="4" t="s">
        <v>113</v>
      </c>
      <c r="E86" s="37">
        <f t="shared" si="4"/>
        <v>1.4000000000000341</v>
      </c>
      <c r="F86" s="42">
        <f>285.3+13.6</f>
        <v>298.90000000000003</v>
      </c>
      <c r="G86" s="68"/>
      <c r="H86" s="2" t="s">
        <v>114</v>
      </c>
      <c r="I86" s="69"/>
    </row>
    <row r="87" spans="1:15" ht="14.25" x14ac:dyDescent="0.15">
      <c r="A87" s="35">
        <f t="shared" si="3"/>
        <v>84</v>
      </c>
      <c r="B87" s="4" t="s">
        <v>115</v>
      </c>
      <c r="C87" s="4" t="s">
        <v>11</v>
      </c>
      <c r="D87" s="4" t="s">
        <v>113</v>
      </c>
      <c r="E87" s="37">
        <f t="shared" si="4"/>
        <v>24.199999999999989</v>
      </c>
      <c r="F87" s="42">
        <f>285.3+37.8</f>
        <v>323.10000000000002</v>
      </c>
      <c r="G87" s="68"/>
      <c r="H87" s="2" t="s">
        <v>116</v>
      </c>
      <c r="I87" s="69"/>
    </row>
    <row r="88" spans="1:15" ht="14.25" x14ac:dyDescent="0.15">
      <c r="A88" s="35">
        <f>A87+1</f>
        <v>85</v>
      </c>
      <c r="B88" s="4" t="s">
        <v>117</v>
      </c>
      <c r="C88" s="4" t="s">
        <v>11</v>
      </c>
      <c r="D88" s="4" t="s">
        <v>113</v>
      </c>
      <c r="E88" s="37">
        <f>F88-F87</f>
        <v>20</v>
      </c>
      <c r="F88" s="42">
        <f>285.3+57.8</f>
        <v>343.1</v>
      </c>
      <c r="G88" s="68"/>
      <c r="H88" s="2"/>
      <c r="I88" s="69"/>
    </row>
    <row r="89" spans="1:15" ht="33.75" x14ac:dyDescent="0.15">
      <c r="A89" s="35">
        <f t="shared" ref="A89:A102" si="5">A88+1</f>
        <v>86</v>
      </c>
      <c r="B89" s="4" t="s">
        <v>118</v>
      </c>
      <c r="C89" s="4" t="s">
        <v>11</v>
      </c>
      <c r="D89" s="6" t="s">
        <v>119</v>
      </c>
      <c r="E89" s="37">
        <f t="shared" ref="E89:E103" si="6">F89-F88</f>
        <v>10.699999999999989</v>
      </c>
      <c r="F89" s="42">
        <f>285.3+68.5</f>
        <v>353.8</v>
      </c>
      <c r="G89" s="68"/>
      <c r="H89" s="3" t="s">
        <v>120</v>
      </c>
      <c r="I89" s="69"/>
    </row>
    <row r="90" spans="1:15" ht="33.75" x14ac:dyDescent="0.15">
      <c r="A90" s="35">
        <f t="shared" si="5"/>
        <v>87</v>
      </c>
      <c r="B90" s="8" t="s">
        <v>25</v>
      </c>
      <c r="C90" s="4" t="s">
        <v>121</v>
      </c>
      <c r="D90" s="6" t="s">
        <v>122</v>
      </c>
      <c r="E90" s="37">
        <f t="shared" si="6"/>
        <v>4.8000000000000114</v>
      </c>
      <c r="F90" s="42">
        <f>285.3+73.3</f>
        <v>358.6</v>
      </c>
      <c r="G90" s="68"/>
      <c r="H90" s="3" t="s">
        <v>123</v>
      </c>
      <c r="I90" s="69"/>
    </row>
    <row r="91" spans="1:15" ht="14.25" x14ac:dyDescent="0.15">
      <c r="A91" s="35">
        <f t="shared" si="5"/>
        <v>88</v>
      </c>
      <c r="B91" s="8" t="s">
        <v>25</v>
      </c>
      <c r="C91" s="4" t="s">
        <v>121</v>
      </c>
      <c r="D91" s="4" t="s">
        <v>9</v>
      </c>
      <c r="E91" s="37">
        <f t="shared" si="6"/>
        <v>14.600000000000023</v>
      </c>
      <c r="F91" s="42">
        <f>285.3+87.9</f>
        <v>373.20000000000005</v>
      </c>
      <c r="G91" s="68"/>
      <c r="H91" s="2"/>
      <c r="I91" s="69"/>
    </row>
    <row r="92" spans="1:15" ht="14.25" x14ac:dyDescent="0.15">
      <c r="A92" s="35">
        <f t="shared" si="5"/>
        <v>89</v>
      </c>
      <c r="B92" s="4" t="s">
        <v>23</v>
      </c>
      <c r="C92" s="4" t="s">
        <v>124</v>
      </c>
      <c r="D92" s="4" t="s">
        <v>125</v>
      </c>
      <c r="E92" s="37">
        <f t="shared" si="6"/>
        <v>0.19999999999993179</v>
      </c>
      <c r="F92" s="42">
        <f>285.3+88.1</f>
        <v>373.4</v>
      </c>
      <c r="G92" s="68"/>
      <c r="H92" s="2" t="s">
        <v>126</v>
      </c>
      <c r="I92" s="69"/>
    </row>
    <row r="93" spans="1:15" ht="14.25" x14ac:dyDescent="0.15">
      <c r="A93" s="35">
        <f t="shared" si="5"/>
        <v>90</v>
      </c>
      <c r="B93" s="4" t="s">
        <v>51</v>
      </c>
      <c r="C93" s="4" t="s">
        <v>16</v>
      </c>
      <c r="D93" s="4" t="s">
        <v>127</v>
      </c>
      <c r="E93" s="37">
        <f t="shared" si="6"/>
        <v>0.90000000000003411</v>
      </c>
      <c r="F93" s="42">
        <f>285.3+89</f>
        <v>374.3</v>
      </c>
      <c r="G93" s="68"/>
      <c r="H93" s="2" t="s">
        <v>128</v>
      </c>
      <c r="I93" s="69"/>
    </row>
    <row r="94" spans="1:15" ht="14.25" x14ac:dyDescent="0.15">
      <c r="A94" s="35">
        <f t="shared" si="5"/>
        <v>91</v>
      </c>
      <c r="B94" s="4" t="s">
        <v>95</v>
      </c>
      <c r="C94" s="4" t="s">
        <v>11</v>
      </c>
      <c r="D94" s="4" t="s">
        <v>129</v>
      </c>
      <c r="E94" s="37">
        <f t="shared" si="6"/>
        <v>5.3000000000000114</v>
      </c>
      <c r="F94" s="42">
        <f>285.3+94.3</f>
        <v>379.6</v>
      </c>
      <c r="G94" s="68"/>
      <c r="H94" s="2" t="s">
        <v>130</v>
      </c>
      <c r="I94" s="69"/>
    </row>
    <row r="95" spans="1:15" ht="28.5" x14ac:dyDescent="0.15">
      <c r="A95" s="27">
        <f t="shared" si="5"/>
        <v>92</v>
      </c>
      <c r="B95" s="7" t="s">
        <v>131</v>
      </c>
      <c r="C95" s="5" t="s">
        <v>55</v>
      </c>
      <c r="D95" s="5" t="s">
        <v>132</v>
      </c>
      <c r="E95" s="30">
        <f t="shared" si="6"/>
        <v>5.1000000000000227</v>
      </c>
      <c r="F95" s="50">
        <f>285.3+99.4</f>
        <v>384.70000000000005</v>
      </c>
      <c r="G95" s="70"/>
      <c r="H95" s="67" t="s">
        <v>133</v>
      </c>
      <c r="I95" s="71"/>
    </row>
    <row r="96" spans="1:15" ht="14.25" x14ac:dyDescent="0.15">
      <c r="A96" s="35">
        <f t="shared" si="5"/>
        <v>93</v>
      </c>
      <c r="B96" s="4" t="s">
        <v>51</v>
      </c>
      <c r="C96" s="4" t="s">
        <v>16</v>
      </c>
      <c r="D96" s="4" t="s">
        <v>127</v>
      </c>
      <c r="E96" s="37">
        <f t="shared" si="6"/>
        <v>5.5</v>
      </c>
      <c r="F96" s="42">
        <f>285.3+104.9</f>
        <v>390.20000000000005</v>
      </c>
      <c r="G96" s="68"/>
      <c r="H96" s="2" t="s">
        <v>128</v>
      </c>
      <c r="I96" s="69"/>
    </row>
    <row r="97" spans="1:11" ht="14.25" x14ac:dyDescent="0.15">
      <c r="A97" s="35">
        <f t="shared" si="5"/>
        <v>94</v>
      </c>
      <c r="B97" s="4" t="s">
        <v>95</v>
      </c>
      <c r="C97" s="4" t="s">
        <v>134</v>
      </c>
      <c r="D97" s="4" t="s">
        <v>125</v>
      </c>
      <c r="E97" s="37">
        <f t="shared" si="6"/>
        <v>5.2999999999999545</v>
      </c>
      <c r="F97" s="42">
        <f>285.3+110.2</f>
        <v>395.5</v>
      </c>
      <c r="G97" s="68"/>
      <c r="H97" s="2" t="s">
        <v>126</v>
      </c>
      <c r="I97" s="69"/>
    </row>
    <row r="98" spans="1:11" ht="14.25" x14ac:dyDescent="0.15">
      <c r="A98" s="35">
        <f t="shared" si="5"/>
        <v>95</v>
      </c>
      <c r="B98" s="4" t="s">
        <v>51</v>
      </c>
      <c r="C98" s="4" t="s">
        <v>11</v>
      </c>
      <c r="D98" s="4" t="s">
        <v>9</v>
      </c>
      <c r="E98" s="37">
        <f t="shared" si="6"/>
        <v>1</v>
      </c>
      <c r="F98" s="42">
        <f>285.3+111.2</f>
        <v>396.5</v>
      </c>
      <c r="G98" s="68"/>
      <c r="H98" s="2" t="s">
        <v>135</v>
      </c>
      <c r="I98" s="69"/>
    </row>
    <row r="99" spans="1:11" ht="14.25" x14ac:dyDescent="0.15">
      <c r="A99" s="35">
        <f t="shared" si="5"/>
        <v>96</v>
      </c>
      <c r="B99" s="4" t="s">
        <v>95</v>
      </c>
      <c r="C99" s="4" t="s">
        <v>11</v>
      </c>
      <c r="D99" s="4" t="s">
        <v>136</v>
      </c>
      <c r="E99" s="37">
        <f t="shared" si="6"/>
        <v>0.10000000000002274</v>
      </c>
      <c r="F99" s="42">
        <f>285.3+111.3</f>
        <v>396.6</v>
      </c>
      <c r="G99" s="68"/>
      <c r="H99" s="2" t="s">
        <v>137</v>
      </c>
      <c r="I99" s="69"/>
    </row>
    <row r="100" spans="1:11" ht="22.5" x14ac:dyDescent="0.15">
      <c r="A100" s="35">
        <f t="shared" si="5"/>
        <v>97</v>
      </c>
      <c r="B100" s="4" t="s">
        <v>51</v>
      </c>
      <c r="C100" s="4" t="s">
        <v>11</v>
      </c>
      <c r="D100" s="4" t="s">
        <v>138</v>
      </c>
      <c r="E100" s="37">
        <f t="shared" si="6"/>
        <v>14.699999999999989</v>
      </c>
      <c r="F100" s="42">
        <f>285.3+126</f>
        <v>411.3</v>
      </c>
      <c r="G100" s="68"/>
      <c r="H100" s="3" t="s">
        <v>139</v>
      </c>
      <c r="I100" s="69"/>
    </row>
    <row r="101" spans="1:11" ht="14.25" x14ac:dyDescent="0.15">
      <c r="A101" s="35">
        <f t="shared" si="5"/>
        <v>98</v>
      </c>
      <c r="B101" s="4" t="s">
        <v>118</v>
      </c>
      <c r="C101" s="4" t="s">
        <v>11</v>
      </c>
      <c r="D101" s="4" t="s">
        <v>113</v>
      </c>
      <c r="E101" s="37">
        <f t="shared" si="6"/>
        <v>4.5</v>
      </c>
      <c r="F101" s="42">
        <f>285.3+130.5</f>
        <v>415.8</v>
      </c>
      <c r="G101" s="68"/>
      <c r="H101" s="2" t="s">
        <v>140</v>
      </c>
      <c r="I101" s="69"/>
    </row>
    <row r="102" spans="1:11" ht="14.25" x14ac:dyDescent="0.15">
      <c r="A102" s="35">
        <f t="shared" si="5"/>
        <v>99</v>
      </c>
      <c r="B102" s="4" t="s">
        <v>141</v>
      </c>
      <c r="C102" s="4" t="s">
        <v>11</v>
      </c>
      <c r="D102" s="4" t="s">
        <v>113</v>
      </c>
      <c r="E102" s="37">
        <f t="shared" si="6"/>
        <v>10.900000000000034</v>
      </c>
      <c r="F102" s="42">
        <f>285.3+141.4</f>
        <v>426.70000000000005</v>
      </c>
      <c r="G102" s="68"/>
      <c r="H102" s="73" t="s">
        <v>142</v>
      </c>
      <c r="I102" s="69"/>
    </row>
    <row r="103" spans="1:11" ht="14.25" x14ac:dyDescent="0.15">
      <c r="A103" s="35">
        <f t="shared" si="3"/>
        <v>100</v>
      </c>
      <c r="B103" s="8" t="s">
        <v>143</v>
      </c>
      <c r="C103" s="4" t="s">
        <v>16</v>
      </c>
      <c r="D103" s="4" t="s">
        <v>9</v>
      </c>
      <c r="E103" s="37">
        <f t="shared" si="6"/>
        <v>1.8999999999999773</v>
      </c>
      <c r="F103" s="42">
        <f>285.3+143.3</f>
        <v>428.6</v>
      </c>
      <c r="G103" s="68"/>
      <c r="H103" s="47"/>
      <c r="I103" s="69"/>
    </row>
    <row r="104" spans="1:11" ht="28.5" x14ac:dyDescent="0.15">
      <c r="A104" s="27">
        <f t="shared" si="3"/>
        <v>101</v>
      </c>
      <c r="B104" s="7" t="s">
        <v>144</v>
      </c>
      <c r="C104" s="5" t="s">
        <v>16</v>
      </c>
      <c r="D104" s="5" t="s">
        <v>145</v>
      </c>
      <c r="E104" s="30">
        <f>F104-F103</f>
        <v>0.5</v>
      </c>
      <c r="F104" s="50">
        <f>285.3+143.8</f>
        <v>429.1</v>
      </c>
      <c r="G104" s="70"/>
      <c r="H104" s="52" t="s">
        <v>146</v>
      </c>
      <c r="I104" s="71"/>
    </row>
    <row r="105" spans="1:11" ht="22.5" x14ac:dyDescent="0.15">
      <c r="A105" s="35">
        <f t="shared" si="3"/>
        <v>102</v>
      </c>
      <c r="B105" s="4" t="s">
        <v>147</v>
      </c>
      <c r="C105" s="4" t="s">
        <v>16</v>
      </c>
      <c r="D105" s="4" t="s">
        <v>148</v>
      </c>
      <c r="E105" s="37">
        <f t="shared" si="4"/>
        <v>1.7999999999999545</v>
      </c>
      <c r="F105" s="42">
        <f>285.3+145.6</f>
        <v>430.9</v>
      </c>
      <c r="G105" s="68"/>
      <c r="H105" s="1" t="s">
        <v>149</v>
      </c>
      <c r="I105" s="69"/>
    </row>
    <row r="106" spans="1:11" ht="14.25" x14ac:dyDescent="0.15">
      <c r="A106" s="35">
        <f t="shared" si="3"/>
        <v>103</v>
      </c>
      <c r="B106" s="4" t="s">
        <v>150</v>
      </c>
      <c r="C106" s="4" t="s">
        <v>11</v>
      </c>
      <c r="D106" s="4" t="s">
        <v>151</v>
      </c>
      <c r="E106" s="37">
        <f t="shared" si="4"/>
        <v>20</v>
      </c>
      <c r="F106" s="42">
        <f>285.3+165.6</f>
        <v>450.9</v>
      </c>
      <c r="G106" s="68"/>
      <c r="H106" s="1" t="s">
        <v>152</v>
      </c>
      <c r="I106" s="69"/>
    </row>
    <row r="107" spans="1:11" ht="14.25" x14ac:dyDescent="0.15">
      <c r="A107" s="35">
        <f t="shared" si="3"/>
        <v>104</v>
      </c>
      <c r="B107" s="4" t="s">
        <v>153</v>
      </c>
      <c r="C107" s="4" t="s">
        <v>11</v>
      </c>
      <c r="D107" s="4" t="s">
        <v>107</v>
      </c>
      <c r="E107" s="37">
        <f t="shared" si="4"/>
        <v>0.60000000000002274</v>
      </c>
      <c r="F107" s="42">
        <f>285.3+166.2</f>
        <v>451.5</v>
      </c>
      <c r="G107" s="68"/>
      <c r="H107" s="73" t="s">
        <v>209</v>
      </c>
      <c r="I107" s="69"/>
      <c r="K107" s="14">
        <f>182+285.3</f>
        <v>467.3</v>
      </c>
    </row>
    <row r="108" spans="1:11" ht="14.25" x14ac:dyDescent="0.15">
      <c r="A108" s="35">
        <f t="shared" si="3"/>
        <v>105</v>
      </c>
      <c r="B108" s="4" t="s">
        <v>207</v>
      </c>
      <c r="C108" s="4" t="s">
        <v>89</v>
      </c>
      <c r="D108" s="4" t="s">
        <v>208</v>
      </c>
      <c r="E108" s="37">
        <f t="shared" si="4"/>
        <v>2</v>
      </c>
      <c r="F108" s="42">
        <f>285.3+168.2</f>
        <v>453.5</v>
      </c>
      <c r="G108" s="68"/>
      <c r="H108" s="73"/>
      <c r="I108" s="69"/>
    </row>
    <row r="109" spans="1:11" s="12" customFormat="1" ht="14.25" x14ac:dyDescent="0.15">
      <c r="A109" s="35">
        <f t="shared" si="3"/>
        <v>106</v>
      </c>
      <c r="B109" s="4" t="s">
        <v>154</v>
      </c>
      <c r="C109" s="4" t="s">
        <v>16</v>
      </c>
      <c r="D109" s="4" t="s">
        <v>155</v>
      </c>
      <c r="E109" s="37">
        <f t="shared" si="4"/>
        <v>2.8000000000000114</v>
      </c>
      <c r="F109" s="42">
        <f>285.3+171</f>
        <v>456.3</v>
      </c>
      <c r="G109" s="74"/>
      <c r="H109" s="75"/>
      <c r="I109" s="76"/>
    </row>
    <row r="110" spans="1:11" ht="14.25" x14ac:dyDescent="0.15">
      <c r="A110" s="35">
        <f t="shared" si="3"/>
        <v>107</v>
      </c>
      <c r="B110" s="4" t="s">
        <v>156</v>
      </c>
      <c r="C110" s="4" t="s">
        <v>11</v>
      </c>
      <c r="D110" s="4" t="s">
        <v>157</v>
      </c>
      <c r="E110" s="37">
        <f t="shared" si="4"/>
        <v>0.5</v>
      </c>
      <c r="F110" s="42">
        <f>285.3+171.5</f>
        <v>456.8</v>
      </c>
      <c r="G110" s="68"/>
      <c r="H110" s="47"/>
      <c r="I110" s="69"/>
    </row>
    <row r="111" spans="1:11" ht="14.25" x14ac:dyDescent="0.15">
      <c r="A111" s="35">
        <f t="shared" si="3"/>
        <v>108</v>
      </c>
      <c r="B111" s="4" t="s">
        <v>158</v>
      </c>
      <c r="C111" s="4" t="s">
        <v>11</v>
      </c>
      <c r="D111" s="4" t="s">
        <v>9</v>
      </c>
      <c r="E111" s="37">
        <f t="shared" si="4"/>
        <v>0.5</v>
      </c>
      <c r="F111" s="42">
        <f>285.3+172</f>
        <v>457.3</v>
      </c>
      <c r="G111" s="68"/>
      <c r="H111" s="47"/>
      <c r="I111" s="69"/>
    </row>
    <row r="112" spans="1:11" ht="14.25" x14ac:dyDescent="0.15">
      <c r="A112" s="27">
        <f>A111+1</f>
        <v>109</v>
      </c>
      <c r="B112" s="5" t="s">
        <v>161</v>
      </c>
      <c r="C112" s="5" t="s">
        <v>27</v>
      </c>
      <c r="D112" s="5" t="s">
        <v>9</v>
      </c>
      <c r="E112" s="30">
        <f>F112-F111</f>
        <v>4.0999999999999659</v>
      </c>
      <c r="F112" s="50">
        <f>285.3+176.1</f>
        <v>461.4</v>
      </c>
      <c r="G112" s="70"/>
      <c r="H112" s="72" t="s">
        <v>162</v>
      </c>
      <c r="I112" s="71" t="s">
        <v>218</v>
      </c>
    </row>
    <row r="113" spans="1:9" ht="14.25" x14ac:dyDescent="0.15">
      <c r="A113" s="35">
        <f t="shared" si="3"/>
        <v>110</v>
      </c>
      <c r="B113" s="4" t="s">
        <v>159</v>
      </c>
      <c r="C113" s="4" t="s">
        <v>11</v>
      </c>
      <c r="D113" s="4" t="s">
        <v>9</v>
      </c>
      <c r="E113" s="37">
        <f t="shared" si="4"/>
        <v>1.7000000000000455</v>
      </c>
      <c r="F113" s="42">
        <f>285.3+177.8</f>
        <v>463.1</v>
      </c>
      <c r="G113" s="68"/>
      <c r="H113" s="47" t="s">
        <v>160</v>
      </c>
      <c r="I113" s="69"/>
    </row>
    <row r="114" spans="1:9" s="12" customFormat="1" ht="14.25" x14ac:dyDescent="0.15">
      <c r="A114" s="35">
        <f t="shared" si="3"/>
        <v>111</v>
      </c>
      <c r="B114" s="6" t="s">
        <v>163</v>
      </c>
      <c r="C114" s="4" t="s">
        <v>16</v>
      </c>
      <c r="D114" s="6" t="s">
        <v>164</v>
      </c>
      <c r="E114" s="37">
        <f t="shared" si="4"/>
        <v>7.3999999999999773</v>
      </c>
      <c r="F114" s="42">
        <f>285.3+185.2</f>
        <v>470.5</v>
      </c>
      <c r="G114" s="74"/>
      <c r="H114" s="77"/>
      <c r="I114" s="76"/>
    </row>
    <row r="115" spans="1:9" ht="14.25" x14ac:dyDescent="0.15">
      <c r="A115" s="35">
        <f t="shared" si="3"/>
        <v>112</v>
      </c>
      <c r="B115" s="4" t="s">
        <v>165</v>
      </c>
      <c r="C115" s="4" t="s">
        <v>11</v>
      </c>
      <c r="D115" s="6" t="s">
        <v>107</v>
      </c>
      <c r="E115" s="37">
        <f t="shared" si="4"/>
        <v>0.60000000000002274</v>
      </c>
      <c r="F115" s="42">
        <f>285.3+185.8</f>
        <v>471.1</v>
      </c>
      <c r="G115" s="68"/>
      <c r="H115" s="2"/>
      <c r="I115" s="69"/>
    </row>
    <row r="116" spans="1:9" ht="14.25" x14ac:dyDescent="0.15">
      <c r="A116" s="35">
        <f t="shared" si="3"/>
        <v>113</v>
      </c>
      <c r="B116" s="4" t="s">
        <v>211</v>
      </c>
      <c r="C116" s="4" t="s">
        <v>16</v>
      </c>
      <c r="D116" s="6" t="s">
        <v>9</v>
      </c>
      <c r="E116" s="37">
        <f t="shared" si="4"/>
        <v>1.7999999999999545</v>
      </c>
      <c r="F116" s="42">
        <f>285.3+187.6</f>
        <v>472.9</v>
      </c>
      <c r="G116" s="68"/>
      <c r="H116" s="2"/>
      <c r="I116" s="69"/>
    </row>
    <row r="117" spans="1:9" ht="14.25" x14ac:dyDescent="0.15">
      <c r="A117" s="35">
        <f t="shared" si="3"/>
        <v>114</v>
      </c>
      <c r="B117" s="4" t="s">
        <v>51</v>
      </c>
      <c r="C117" s="4" t="s">
        <v>11</v>
      </c>
      <c r="D117" s="6" t="s">
        <v>9</v>
      </c>
      <c r="E117" s="37">
        <f t="shared" si="4"/>
        <v>0.10000000000002274</v>
      </c>
      <c r="F117" s="42">
        <f>285.3+187.7</f>
        <v>473</v>
      </c>
      <c r="G117" s="68"/>
      <c r="H117" s="2"/>
      <c r="I117" s="69"/>
    </row>
    <row r="118" spans="1:9" ht="14.25" x14ac:dyDescent="0.15">
      <c r="A118" s="35">
        <f t="shared" si="3"/>
        <v>115</v>
      </c>
      <c r="B118" s="4" t="s">
        <v>213</v>
      </c>
      <c r="C118" s="4" t="s">
        <v>16</v>
      </c>
      <c r="D118" s="6" t="s">
        <v>212</v>
      </c>
      <c r="E118" s="37">
        <f t="shared" si="4"/>
        <v>0.30000000000001137</v>
      </c>
      <c r="F118" s="42">
        <f>285.3+188</f>
        <v>473.3</v>
      </c>
      <c r="G118" s="68"/>
      <c r="H118" s="2" t="s">
        <v>217</v>
      </c>
      <c r="I118" s="69"/>
    </row>
    <row r="119" spans="1:9" ht="14.25" x14ac:dyDescent="0.15">
      <c r="A119" s="35">
        <f>A118+1</f>
        <v>116</v>
      </c>
      <c r="B119" s="4" t="s">
        <v>215</v>
      </c>
      <c r="C119" s="4" t="s">
        <v>214</v>
      </c>
      <c r="D119" s="6" t="s">
        <v>107</v>
      </c>
      <c r="E119" s="37">
        <f t="shared" si="4"/>
        <v>1.1999999999999886</v>
      </c>
      <c r="F119" s="42">
        <f>285.3+189.2</f>
        <v>474.5</v>
      </c>
      <c r="G119" s="68"/>
      <c r="H119" s="2" t="s">
        <v>216</v>
      </c>
      <c r="I119" s="69"/>
    </row>
    <row r="120" spans="1:9" ht="14.25" x14ac:dyDescent="0.15">
      <c r="A120" s="35">
        <f t="shared" si="3"/>
        <v>117</v>
      </c>
      <c r="B120" s="4" t="s">
        <v>166</v>
      </c>
      <c r="C120" s="4" t="s">
        <v>11</v>
      </c>
      <c r="D120" s="4" t="s">
        <v>167</v>
      </c>
      <c r="E120" s="37">
        <f t="shared" si="4"/>
        <v>22.100000000000023</v>
      </c>
      <c r="F120" s="42">
        <f>285.3+211.3</f>
        <v>496.6</v>
      </c>
      <c r="G120" s="68"/>
      <c r="H120" s="2"/>
      <c r="I120" s="69"/>
    </row>
    <row r="121" spans="1:9" s="12" customFormat="1" ht="14.25" x14ac:dyDescent="0.15">
      <c r="A121" s="35">
        <f t="shared" si="3"/>
        <v>118</v>
      </c>
      <c r="B121" s="8" t="s">
        <v>168</v>
      </c>
      <c r="C121" s="4" t="s">
        <v>16</v>
      </c>
      <c r="D121" s="4" t="s">
        <v>169</v>
      </c>
      <c r="E121" s="37">
        <f t="shared" si="4"/>
        <v>0.79999999999995453</v>
      </c>
      <c r="F121" s="42">
        <f>285.3+212.1</f>
        <v>497.4</v>
      </c>
      <c r="G121" s="74"/>
      <c r="H121" s="3"/>
      <c r="I121" s="76"/>
    </row>
    <row r="122" spans="1:9" s="12" customFormat="1" ht="14.25" x14ac:dyDescent="0.15">
      <c r="A122" s="35">
        <f t="shared" si="3"/>
        <v>119</v>
      </c>
      <c r="B122" s="4" t="s">
        <v>170</v>
      </c>
      <c r="C122" s="4" t="s">
        <v>11</v>
      </c>
      <c r="D122" s="4" t="s">
        <v>171</v>
      </c>
      <c r="E122" s="37">
        <f t="shared" si="4"/>
        <v>1.6000000000000227</v>
      </c>
      <c r="F122" s="42">
        <f>285.3+213.7</f>
        <v>499</v>
      </c>
      <c r="G122" s="74"/>
      <c r="H122" s="3" t="s">
        <v>172</v>
      </c>
      <c r="I122" s="76"/>
    </row>
    <row r="123" spans="1:9" s="12" customFormat="1" ht="28.5" x14ac:dyDescent="0.15">
      <c r="A123" s="27">
        <f t="shared" si="3"/>
        <v>120</v>
      </c>
      <c r="B123" s="7" t="s">
        <v>203</v>
      </c>
      <c r="C123" s="5" t="s">
        <v>55</v>
      </c>
      <c r="D123" s="5" t="s">
        <v>173</v>
      </c>
      <c r="E123" s="30">
        <f t="shared" si="4"/>
        <v>6.1000000000000227</v>
      </c>
      <c r="F123" s="50">
        <f>285.3+219.8</f>
        <v>505.1</v>
      </c>
      <c r="G123" s="70"/>
      <c r="H123" s="67" t="s">
        <v>242</v>
      </c>
      <c r="I123" s="71"/>
    </row>
    <row r="124" spans="1:9" s="12" customFormat="1" ht="14.25" x14ac:dyDescent="0.15">
      <c r="A124" s="35">
        <f t="shared" si="3"/>
        <v>121</v>
      </c>
      <c r="B124" s="4" t="s">
        <v>90</v>
      </c>
      <c r="C124" s="4" t="s">
        <v>16</v>
      </c>
      <c r="D124" s="4" t="s">
        <v>173</v>
      </c>
      <c r="E124" s="37">
        <f t="shared" si="4"/>
        <v>0.5</v>
      </c>
      <c r="F124" s="42">
        <f>285.3+220.3</f>
        <v>505.6</v>
      </c>
      <c r="G124" s="74"/>
      <c r="H124" s="3"/>
      <c r="I124" s="76"/>
    </row>
    <row r="125" spans="1:9" s="12" customFormat="1" ht="14.25" x14ac:dyDescent="0.15">
      <c r="A125" s="35">
        <f t="shared" si="3"/>
        <v>122</v>
      </c>
      <c r="B125" s="4" t="s">
        <v>174</v>
      </c>
      <c r="C125" s="4" t="s">
        <v>11</v>
      </c>
      <c r="D125" s="4" t="s">
        <v>169</v>
      </c>
      <c r="E125" s="37">
        <f t="shared" si="4"/>
        <v>0.69999999999998863</v>
      </c>
      <c r="F125" s="42">
        <f>285.3+221</f>
        <v>506.3</v>
      </c>
      <c r="G125" s="74"/>
      <c r="H125" s="3"/>
      <c r="I125" s="76"/>
    </row>
    <row r="126" spans="1:9" s="12" customFormat="1" ht="14.25" x14ac:dyDescent="0.15">
      <c r="A126" s="35">
        <f t="shared" si="3"/>
        <v>123</v>
      </c>
      <c r="B126" s="4" t="s">
        <v>68</v>
      </c>
      <c r="C126" s="4" t="s">
        <v>16</v>
      </c>
      <c r="D126" s="4" t="s">
        <v>210</v>
      </c>
      <c r="E126" s="37">
        <f t="shared" si="4"/>
        <v>3.9000000000000341</v>
      </c>
      <c r="F126" s="42">
        <f>285.3+224.9</f>
        <v>510.20000000000005</v>
      </c>
      <c r="G126" s="74"/>
      <c r="H126" s="3"/>
      <c r="I126" s="76"/>
    </row>
    <row r="127" spans="1:9" ht="14.25" x14ac:dyDescent="0.15">
      <c r="A127" s="35">
        <f t="shared" si="3"/>
        <v>124</v>
      </c>
      <c r="B127" s="6" t="s">
        <v>175</v>
      </c>
      <c r="C127" s="4" t="s">
        <v>16</v>
      </c>
      <c r="D127" s="4" t="s">
        <v>210</v>
      </c>
      <c r="E127" s="37">
        <f t="shared" si="4"/>
        <v>47.799999999999955</v>
      </c>
      <c r="F127" s="42">
        <f>285.3+272.7</f>
        <v>558</v>
      </c>
      <c r="G127" s="68"/>
      <c r="H127" s="2"/>
      <c r="I127" s="69"/>
    </row>
    <row r="128" spans="1:9" ht="14.25" x14ac:dyDescent="0.15">
      <c r="A128" s="35">
        <f t="shared" si="3"/>
        <v>125</v>
      </c>
      <c r="B128" s="6" t="s">
        <v>243</v>
      </c>
      <c r="C128" s="4" t="s">
        <v>11</v>
      </c>
      <c r="D128" s="4" t="s">
        <v>176</v>
      </c>
      <c r="E128" s="37">
        <f t="shared" si="4"/>
        <v>11.5</v>
      </c>
      <c r="F128" s="42">
        <f>285.3+284.2</f>
        <v>569.5</v>
      </c>
      <c r="G128" s="68"/>
      <c r="H128" s="2" t="s">
        <v>177</v>
      </c>
      <c r="I128" s="69"/>
    </row>
    <row r="129" spans="1:9" ht="14.25" x14ac:dyDescent="0.15">
      <c r="A129" s="35">
        <f t="shared" si="3"/>
        <v>126</v>
      </c>
      <c r="B129" s="8" t="s">
        <v>178</v>
      </c>
      <c r="C129" s="4" t="s">
        <v>11</v>
      </c>
      <c r="D129" s="4" t="s">
        <v>179</v>
      </c>
      <c r="E129" s="37">
        <f t="shared" si="4"/>
        <v>0.40000000000009095</v>
      </c>
      <c r="F129" s="42">
        <f>285.3+284.6</f>
        <v>569.90000000000009</v>
      </c>
      <c r="G129" s="68"/>
      <c r="H129" s="2" t="s">
        <v>180</v>
      </c>
      <c r="I129" s="69"/>
    </row>
    <row r="130" spans="1:9" ht="28.5" x14ac:dyDescent="0.15">
      <c r="A130" s="27">
        <f t="shared" si="3"/>
        <v>127</v>
      </c>
      <c r="B130" s="7" t="s">
        <v>181</v>
      </c>
      <c r="C130" s="5" t="s">
        <v>55</v>
      </c>
      <c r="D130" s="5" t="s">
        <v>179</v>
      </c>
      <c r="E130" s="30">
        <f t="shared" si="4"/>
        <v>11</v>
      </c>
      <c r="F130" s="50">
        <f>285.3+295.6</f>
        <v>580.90000000000009</v>
      </c>
      <c r="G130" s="70"/>
      <c r="H130" s="67" t="s">
        <v>182</v>
      </c>
      <c r="I130" s="71"/>
    </row>
    <row r="131" spans="1:9" s="12" customFormat="1" ht="14.25" x14ac:dyDescent="0.15">
      <c r="A131" s="35">
        <f t="shared" si="3"/>
        <v>128</v>
      </c>
      <c r="B131" s="8" t="s">
        <v>178</v>
      </c>
      <c r="C131" s="8" t="s">
        <v>11</v>
      </c>
      <c r="D131" s="8" t="s">
        <v>176</v>
      </c>
      <c r="E131" s="37">
        <f t="shared" si="4"/>
        <v>11</v>
      </c>
      <c r="F131" s="42">
        <f>285.3+306.6</f>
        <v>591.90000000000009</v>
      </c>
      <c r="G131" s="9"/>
      <c r="H131" s="10"/>
      <c r="I131" s="11"/>
    </row>
    <row r="132" spans="1:9" ht="14.25" x14ac:dyDescent="0.15">
      <c r="A132" s="35">
        <f t="shared" si="3"/>
        <v>129</v>
      </c>
      <c r="B132" s="8" t="s">
        <v>183</v>
      </c>
      <c r="C132" s="8" t="s">
        <v>11</v>
      </c>
      <c r="D132" s="8" t="s">
        <v>184</v>
      </c>
      <c r="E132" s="37">
        <f t="shared" si="4"/>
        <v>7.5999999999999091</v>
      </c>
      <c r="F132" s="42">
        <f>285.3+314.2</f>
        <v>599.5</v>
      </c>
      <c r="G132" s="43"/>
      <c r="H132" s="1"/>
      <c r="I132" s="46"/>
    </row>
    <row r="133" spans="1:9" ht="14.25" x14ac:dyDescent="0.15">
      <c r="A133" s="89">
        <f t="shared" si="3"/>
        <v>130</v>
      </c>
      <c r="B133" s="28" t="s">
        <v>246</v>
      </c>
      <c r="C133" s="28" t="s">
        <v>27</v>
      </c>
      <c r="D133" s="28" t="s">
        <v>184</v>
      </c>
      <c r="E133" s="30">
        <f t="shared" si="4"/>
        <v>1.1000000000000227</v>
      </c>
      <c r="F133" s="50">
        <f>285.3+315.3</f>
        <v>600.6</v>
      </c>
      <c r="G133" s="51"/>
      <c r="H133" s="52" t="s">
        <v>232</v>
      </c>
      <c r="I133" s="64" t="s">
        <v>188</v>
      </c>
    </row>
    <row r="134" spans="1:9" ht="14.25" x14ac:dyDescent="0.15">
      <c r="A134" s="35">
        <f t="shared" si="3"/>
        <v>131</v>
      </c>
      <c r="B134" s="92" t="s">
        <v>185</v>
      </c>
      <c r="C134" s="93" t="s">
        <v>16</v>
      </c>
      <c r="D134" s="93" t="s">
        <v>186</v>
      </c>
      <c r="E134" s="94">
        <f t="shared" si="4"/>
        <v>0.30000000000006821</v>
      </c>
      <c r="F134" s="38">
        <f>285.3+315.6</f>
        <v>600.90000000000009</v>
      </c>
      <c r="G134" s="95"/>
      <c r="H134" s="40"/>
      <c r="I134" s="96"/>
    </row>
    <row r="135" spans="1:9" ht="14.25" x14ac:dyDescent="0.15">
      <c r="A135" s="35">
        <f t="shared" si="3"/>
        <v>132</v>
      </c>
      <c r="B135" s="4" t="s">
        <v>187</v>
      </c>
      <c r="C135" s="4" t="s">
        <v>11</v>
      </c>
      <c r="D135" s="4" t="s">
        <v>107</v>
      </c>
      <c r="E135" s="37">
        <f t="shared" si="4"/>
        <v>0.69999999999993179</v>
      </c>
      <c r="F135" s="42">
        <f>285.3+316.3</f>
        <v>601.6</v>
      </c>
      <c r="G135" s="68"/>
      <c r="H135" s="1"/>
      <c r="I135" s="69"/>
    </row>
    <row r="136" spans="1:9" ht="24" x14ac:dyDescent="0.15">
      <c r="A136" s="27">
        <f t="shared" si="3"/>
        <v>133</v>
      </c>
      <c r="B136" s="5" t="s">
        <v>189</v>
      </c>
      <c r="C136" s="5"/>
      <c r="D136" s="5" t="s">
        <v>107</v>
      </c>
      <c r="E136" s="66">
        <f t="shared" si="4"/>
        <v>1.6999999999999318</v>
      </c>
      <c r="F136" s="50">
        <f>285.3+318</f>
        <v>603.29999999999995</v>
      </c>
      <c r="G136" s="70"/>
      <c r="H136" s="90" t="s">
        <v>241</v>
      </c>
      <c r="I136" s="91" t="s">
        <v>190</v>
      </c>
    </row>
    <row r="137" spans="1:9" ht="15" thickBot="1" x14ac:dyDescent="0.2">
      <c r="A137" s="78"/>
      <c r="B137" s="79"/>
      <c r="C137" s="80"/>
      <c r="D137" s="80"/>
      <c r="E137" s="81"/>
      <c r="F137" s="82"/>
      <c r="G137" s="83"/>
      <c r="H137" s="84"/>
      <c r="I137" s="85"/>
    </row>
    <row r="140" spans="1:9" x14ac:dyDescent="0.15">
      <c r="B140" s="14" t="s">
        <v>191</v>
      </c>
      <c r="E140" s="86" t="s">
        <v>192</v>
      </c>
    </row>
    <row r="141" spans="1:9" x14ac:dyDescent="0.15">
      <c r="B141" s="87" t="s">
        <v>193</v>
      </c>
      <c r="E141" s="86" t="s">
        <v>194</v>
      </c>
    </row>
    <row r="166" spans="2:2" x14ac:dyDescent="0.15">
      <c r="B166" s="14" t="s">
        <v>195</v>
      </c>
    </row>
    <row r="167" spans="2:2" ht="13.5" x14ac:dyDescent="0.15">
      <c r="B167" s="88"/>
    </row>
    <row r="179" spans="1:15" s="16" customFormat="1" x14ac:dyDescent="0.15">
      <c r="A179" s="14"/>
      <c r="B179" s="14"/>
      <c r="C179" s="14"/>
      <c r="D179" s="14"/>
      <c r="E179" s="15" t="s">
        <v>196</v>
      </c>
      <c r="G179" s="14"/>
      <c r="H179" s="19"/>
      <c r="I179" s="14"/>
      <c r="J179" s="14"/>
      <c r="K179" s="14"/>
      <c r="L179" s="14"/>
      <c r="M179" s="14"/>
      <c r="N179" s="14"/>
      <c r="O179" s="14"/>
    </row>
    <row r="181" spans="1:15" s="16" customFormat="1" ht="13.5" x14ac:dyDescent="0.15">
      <c r="A181" s="14"/>
      <c r="B181" s="14"/>
      <c r="C181" s="14"/>
      <c r="D181" s="14"/>
      <c r="E181" s="88"/>
      <c r="G181" s="14"/>
      <c r="H181" s="19"/>
      <c r="I181" s="14"/>
      <c r="J181" s="14"/>
      <c r="K181" s="14"/>
      <c r="L181" s="14"/>
      <c r="M181" s="14"/>
      <c r="N181" s="14"/>
      <c r="O181" s="14"/>
    </row>
    <row r="203" spans="1:15" s="16" customFormat="1" x14ac:dyDescent="0.15">
      <c r="A203" s="14"/>
      <c r="B203" s="14" t="s">
        <v>197</v>
      </c>
      <c r="C203" s="14"/>
      <c r="D203" s="14"/>
      <c r="E203" s="15" t="s">
        <v>198</v>
      </c>
      <c r="G203" s="14"/>
      <c r="H203" s="19"/>
      <c r="I203" s="14"/>
      <c r="J203" s="14"/>
      <c r="K203" s="14"/>
      <c r="L203" s="14"/>
      <c r="M203" s="14"/>
      <c r="N203" s="14"/>
      <c r="O203" s="14"/>
    </row>
    <row r="204" spans="1:15" s="16" customFormat="1" ht="13.5" x14ac:dyDescent="0.15">
      <c r="A204" s="14"/>
      <c r="B204" s="14" t="s">
        <v>199</v>
      </c>
      <c r="C204" s="14"/>
      <c r="D204" s="14"/>
      <c r="E204" s="88"/>
      <c r="G204" s="14"/>
      <c r="H204" s="19"/>
      <c r="I204" s="14"/>
      <c r="J204" s="14"/>
      <c r="K204" s="14"/>
      <c r="L204" s="14"/>
      <c r="M204" s="14"/>
      <c r="N204" s="14"/>
      <c r="O204" s="14"/>
    </row>
    <row r="205" spans="1:15" s="16" customFormat="1" ht="13.5" x14ac:dyDescent="0.15">
      <c r="A205" s="14"/>
      <c r="B205" s="14"/>
      <c r="C205" s="88"/>
      <c r="D205" s="14"/>
      <c r="E205" s="15"/>
      <c r="G205" s="14"/>
      <c r="H205" s="19"/>
      <c r="I205" s="14"/>
      <c r="J205" s="14"/>
      <c r="K205" s="14"/>
      <c r="L205" s="14"/>
      <c r="M205" s="14"/>
      <c r="N205" s="14"/>
      <c r="O205" s="14"/>
    </row>
    <row r="211" spans="1:15" s="16" customFormat="1" ht="13.5" x14ac:dyDescent="0.15">
      <c r="A211" s="14"/>
      <c r="B211" s="14"/>
      <c r="C211" s="88"/>
      <c r="D211" s="14"/>
      <c r="E211" s="15"/>
      <c r="G211" s="14"/>
      <c r="H211" s="19"/>
      <c r="I211" s="14"/>
      <c r="J211" s="14"/>
      <c r="K211" s="14"/>
      <c r="L211" s="14"/>
      <c r="M211" s="14"/>
      <c r="N211" s="14"/>
      <c r="O211" s="14"/>
    </row>
    <row r="229" spans="2:2" x14ac:dyDescent="0.15">
      <c r="B229" s="14" t="s">
        <v>200</v>
      </c>
    </row>
    <row r="235" spans="2:2" ht="13.5" x14ac:dyDescent="0.15">
      <c r="B235" s="88"/>
    </row>
  </sheetData>
  <phoneticPr fontId="1"/>
  <printOptions horizontalCentered="1"/>
  <pageMargins left="0.19685039370078741" right="0.19685039370078741" top="0.15748031496062992" bottom="0.15748031496062992" header="0.31496062992125984" footer="0.31496062992125984"/>
  <pageSetup paperSize="9" scale="55" fitToHeight="0" orientation="portrait" horizontalDpi="4294967293" verticalDpi="4294967293" r:id="rId1"/>
  <headerFooter alignWithMargins="0"/>
  <rowBreaks count="3" manualBreakCount="3">
    <brk id="95" max="8" man="1"/>
    <brk id="137" max="8" man="1"/>
    <brk id="279"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04E1D-1259-4CA5-A551-634B99FEAFAB}">
  <sheetPr>
    <pageSetUpPr fitToPage="1"/>
  </sheetPr>
  <dimension ref="A2:H11"/>
  <sheetViews>
    <sheetView tabSelected="1" zoomScaleNormal="100" zoomScaleSheetLayoutView="100" workbookViewId="0">
      <selection activeCell="D11" sqref="D11"/>
    </sheetView>
  </sheetViews>
  <sheetFormatPr defaultColWidth="7.75" defaultRowHeight="12" x14ac:dyDescent="0.15"/>
  <cols>
    <col min="1" max="1" width="33.75" style="14" customWidth="1"/>
    <col min="2" max="2" width="24.875" style="14" customWidth="1"/>
    <col min="3" max="16384" width="7.75" style="14"/>
  </cols>
  <sheetData>
    <row r="2" spans="1:8" x14ac:dyDescent="0.15">
      <c r="A2" s="103" t="s">
        <v>251</v>
      </c>
      <c r="B2" s="103" t="s">
        <v>247</v>
      </c>
    </row>
    <row r="3" spans="1:8" ht="39.950000000000003" customHeight="1" x14ac:dyDescent="0.15">
      <c r="A3" s="73" t="s">
        <v>250</v>
      </c>
      <c r="B3" s="101" t="s">
        <v>253</v>
      </c>
    </row>
    <row r="4" spans="1:8" ht="39.950000000000003" customHeight="1" x14ac:dyDescent="0.15">
      <c r="A4" s="73" t="s">
        <v>248</v>
      </c>
      <c r="B4" s="73" t="s">
        <v>252</v>
      </c>
    </row>
    <row r="5" spans="1:8" ht="39.950000000000003" customHeight="1" x14ac:dyDescent="0.15">
      <c r="A5" s="73" t="s">
        <v>249</v>
      </c>
      <c r="B5" s="73" t="s">
        <v>245</v>
      </c>
    </row>
    <row r="6" spans="1:8" ht="39.950000000000003" customHeight="1" x14ac:dyDescent="0.15">
      <c r="A6" s="102" t="s">
        <v>254</v>
      </c>
      <c r="B6" s="99" t="s">
        <v>41</v>
      </c>
      <c r="F6" s="60"/>
      <c r="H6" s="60"/>
    </row>
    <row r="7" spans="1:8" ht="39.950000000000003" customHeight="1" x14ac:dyDescent="0.15">
      <c r="A7" s="102" t="s">
        <v>258</v>
      </c>
      <c r="B7" s="73" t="s">
        <v>57</v>
      </c>
      <c r="F7" s="60"/>
      <c r="H7" s="60"/>
    </row>
    <row r="8" spans="1:8" ht="39.950000000000003" customHeight="1" x14ac:dyDescent="0.15">
      <c r="A8" s="102" t="s">
        <v>255</v>
      </c>
      <c r="B8" s="99" t="s">
        <v>103</v>
      </c>
      <c r="F8" s="60"/>
      <c r="H8" s="60"/>
    </row>
    <row r="9" spans="1:8" ht="39.950000000000003" customHeight="1" x14ac:dyDescent="0.15">
      <c r="A9" s="73" t="s">
        <v>161</v>
      </c>
      <c r="B9" s="99" t="s">
        <v>218</v>
      </c>
    </row>
    <row r="10" spans="1:8" ht="39.950000000000003" customHeight="1" x14ac:dyDescent="0.15">
      <c r="A10" s="102" t="s">
        <v>256</v>
      </c>
      <c r="B10" s="99" t="s">
        <v>188</v>
      </c>
    </row>
    <row r="11" spans="1:8" ht="39.950000000000003" customHeight="1" x14ac:dyDescent="0.15">
      <c r="A11" s="102" t="s">
        <v>257</v>
      </c>
      <c r="B11" s="100" t="s">
        <v>190</v>
      </c>
    </row>
  </sheetData>
  <phoneticPr fontId="1"/>
  <printOptions horizontalCentered="1"/>
  <pageMargins left="0.19685039370078741" right="0.19685039370078741" top="0.15748031496062992" bottom="0.15748031496062992" header="0.31496062992125984" footer="0.31496062992125984"/>
  <pageSetup paperSize="9" fitToHeight="0"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102神戸600 （修正後）</vt:lpstr>
      <vt:lpstr>timeスケジュール</vt:lpstr>
      <vt:lpstr>'102神戸600 （修正後）'!Print_Area</vt:lpstr>
      <vt:lpstr>timeスケジュール!Print_Area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2018-11-28T11:19:50Z</dcterms:created>
  <dcterms:modified xsi:type="dcterms:W3CDTF">2018-12-24T11:19:54Z</dcterms:modified>
</cp:coreProperties>
</file>