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defaultThemeVersion="124226"/>
  <mc:AlternateContent xmlns:mc="http://schemas.openxmlformats.org/markup-compatibility/2006">
    <mc:Choice Requires="x15">
      <x15ac:absPath xmlns:x15ac="http://schemas.microsoft.com/office/spreadsheetml/2010/11/ac" url="C:\Users\t_katayama\Desktop\DOC\パーソナル\パーソナル\111神戸300\All Road\"/>
    </mc:Choice>
  </mc:AlternateContent>
  <xr:revisionPtr revIDLastSave="0" documentId="13_ncr:1_{DC277FC4-CAA2-4ADB-8B2B-646F9A267DF3}" xr6:coauthVersionLast="41" xr6:coauthVersionMax="41" xr10:uidLastSave="{00000000-0000-0000-0000-000000000000}"/>
  <bookViews>
    <workbookView xWindow="-120" yWindow="-120" windowWidth="25440" windowHeight="15390" xr2:uid="{00000000-000D-0000-FFFF-FFFF00000000}"/>
  </bookViews>
  <sheets>
    <sheet name="神戸300 (修正版)" sheetId="8" r:id="rId1"/>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93" i="8" l="1"/>
  <c r="E66" i="8"/>
  <c r="F62" i="8"/>
  <c r="F86" i="8"/>
  <c r="F105" i="8" s="1"/>
  <c r="F85" i="8"/>
  <c r="F84" i="8"/>
  <c r="F83" i="8"/>
  <c r="F82" i="8"/>
  <c r="F81" i="8"/>
  <c r="F80" i="8"/>
  <c r="F79" i="8"/>
  <c r="F78" i="8"/>
  <c r="F77" i="8"/>
  <c r="F76" i="8"/>
  <c r="F75" i="8"/>
  <c r="F74" i="8"/>
  <c r="F73" i="8"/>
  <c r="F72" i="8"/>
  <c r="F71" i="8"/>
  <c r="F70" i="8"/>
  <c r="F69" i="8"/>
  <c r="F68" i="8"/>
  <c r="F67" i="8"/>
  <c r="F66" i="8"/>
  <c r="F65" i="8"/>
  <c r="F64" i="8"/>
  <c r="F63" i="8"/>
  <c r="E63" i="8" s="1"/>
  <c r="F61" i="8"/>
  <c r="F60" i="8"/>
  <c r="E61" i="8" s="1"/>
  <c r="F59" i="8"/>
  <c r="F58" i="8"/>
  <c r="F57" i="8"/>
  <c r="F56" i="8"/>
  <c r="F55" i="8"/>
  <c r="F54" i="8"/>
  <c r="F53" i="8"/>
  <c r="F52" i="8"/>
  <c r="F51" i="8"/>
  <c r="F49" i="8"/>
  <c r="F32" i="8"/>
  <c r="F29" i="8"/>
  <c r="F28" i="8"/>
  <c r="F50" i="8"/>
  <c r="F48" i="8"/>
  <c r="F47" i="8"/>
  <c r="F46" i="8"/>
  <c r="F45" i="8"/>
  <c r="F44" i="8"/>
  <c r="F43" i="8"/>
  <c r="F42" i="8"/>
  <c r="F41" i="8"/>
  <c r="F40" i="8"/>
  <c r="F39" i="8"/>
  <c r="F38" i="8"/>
  <c r="F37" i="8"/>
  <c r="E37" i="8" s="1"/>
  <c r="F36" i="8"/>
  <c r="F35" i="8"/>
  <c r="F34" i="8"/>
  <c r="F33" i="8"/>
  <c r="E33" i="8" s="1"/>
  <c r="F31" i="8"/>
  <c r="F30" i="8"/>
  <c r="F27" i="8"/>
  <c r="F26" i="8"/>
  <c r="F25" i="8"/>
  <c r="E25" i="8" s="1"/>
  <c r="E24" i="8"/>
  <c r="E23" i="8"/>
  <c r="E22" i="8"/>
  <c r="E21" i="8"/>
  <c r="E20" i="8"/>
  <c r="E19" i="8"/>
  <c r="E18" i="8"/>
  <c r="E17" i="8"/>
  <c r="E16" i="8"/>
  <c r="E15" i="8"/>
  <c r="E14" i="8"/>
  <c r="E13" i="8"/>
  <c r="E12" i="8"/>
  <c r="E11" i="8"/>
  <c r="E10" i="8"/>
  <c r="E9" i="8"/>
  <c r="E8" i="8"/>
  <c r="E7" i="8"/>
  <c r="E6" i="8"/>
  <c r="E5" i="8"/>
  <c r="E4" i="8"/>
  <c r="A4" i="8"/>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J1" i="8"/>
  <c r="F99" i="8" l="1"/>
  <c r="E62" i="8"/>
  <c r="F101" i="8"/>
  <c r="E64" i="8"/>
  <c r="E65" i="8"/>
  <c r="F92" i="8"/>
  <c r="F107" i="8"/>
  <c r="F90" i="8"/>
  <c r="F95" i="8"/>
  <c r="F103" i="8"/>
  <c r="F91" i="8"/>
  <c r="F97" i="8"/>
  <c r="A31" i="8"/>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E28" i="8"/>
  <c r="E36" i="8"/>
  <c r="E48" i="8"/>
  <c r="E50" i="8"/>
  <c r="E34" i="8"/>
  <c r="E30" i="8"/>
  <c r="E35" i="8"/>
  <c r="E32" i="8"/>
  <c r="E29" i="8"/>
  <c r="E31" i="8"/>
  <c r="E49" i="8"/>
  <c r="E43" i="8"/>
  <c r="E53" i="8"/>
  <c r="E70" i="8"/>
  <c r="E58" i="8"/>
  <c r="E67" i="8"/>
  <c r="E75" i="8"/>
  <c r="E83" i="8"/>
  <c r="E27" i="8"/>
  <c r="E52" i="8"/>
  <c r="E60" i="8"/>
  <c r="E69" i="8"/>
  <c r="E85" i="8"/>
  <c r="E40" i="8"/>
  <c r="E45" i="8"/>
  <c r="E56" i="8"/>
  <c r="E73" i="8"/>
  <c r="E81" i="8"/>
  <c r="E76" i="8"/>
  <c r="E42" i="8"/>
  <c r="E78" i="8"/>
  <c r="E38" i="8"/>
  <c r="E44" i="8"/>
  <c r="E46" i="8"/>
  <c r="E54" i="8"/>
  <c r="E57" i="8"/>
  <c r="E71" i="8"/>
  <c r="E74" i="8"/>
  <c r="E77" i="8"/>
  <c r="E79" i="8"/>
  <c r="E82" i="8"/>
  <c r="E41" i="8"/>
  <c r="E39" i="8"/>
  <c r="E47" i="8"/>
  <c r="E55" i="8"/>
  <c r="E72" i="8"/>
  <c r="F94" i="8"/>
  <c r="E95" i="8" s="1"/>
  <c r="F98" i="8"/>
  <c r="F102" i="8"/>
  <c r="F106" i="8"/>
  <c r="E26" i="8"/>
  <c r="E51" i="8"/>
  <c r="E59" i="8"/>
  <c r="E68" i="8"/>
  <c r="E80" i="8"/>
  <c r="E84" i="8"/>
  <c r="F89" i="8"/>
  <c r="F88" i="8"/>
  <c r="F96" i="8"/>
  <c r="F100" i="8"/>
  <c r="F104" i="8"/>
  <c r="E86" i="8"/>
  <c r="F87" i="8"/>
  <c r="E87" i="8" s="1"/>
  <c r="E99" i="8"/>
  <c r="E91" i="8" l="1"/>
  <c r="E103" i="8"/>
  <c r="A60" i="8"/>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E100" i="8"/>
  <c r="E92" i="8"/>
  <c r="E97" i="8"/>
  <c r="E98" i="8"/>
  <c r="E104" i="8"/>
  <c r="E88" i="8"/>
  <c r="E93" i="8"/>
  <c r="E94" i="8"/>
  <c r="E105" i="8"/>
  <c r="E89" i="8"/>
  <c r="E106" i="8"/>
  <c r="E90" i="8"/>
  <c r="E96" i="8"/>
  <c r="E101" i="8"/>
  <c r="E102" i="8"/>
  <c r="E107" i="8"/>
</calcChain>
</file>

<file path=xl/sharedStrings.xml><?xml version="1.0" encoding="utf-8"?>
<sst xmlns="http://schemas.openxmlformats.org/spreadsheetml/2006/main" count="401" uniqueCount="194">
  <si>
    <t>ポイント</t>
    <phoneticPr fontId="2"/>
  </si>
  <si>
    <t>道路</t>
    <rPh sb="0" eb="2">
      <t>ドウロ</t>
    </rPh>
    <phoneticPr fontId="2"/>
  </si>
  <si>
    <t>区間</t>
    <rPh sb="0" eb="2">
      <t>クカン</t>
    </rPh>
    <phoneticPr fontId="2"/>
  </si>
  <si>
    <t>合計</t>
    <rPh sb="0" eb="2">
      <t>ゴウケイ</t>
    </rPh>
    <phoneticPr fontId="2"/>
  </si>
  <si>
    <t>備考</t>
    <rPh sb="0" eb="2">
      <t>ビコウ</t>
    </rPh>
    <phoneticPr fontId="2"/>
  </si>
  <si>
    <t>左折</t>
    <rPh sb="0" eb="2">
      <t>サセツ</t>
    </rPh>
    <phoneticPr fontId="1"/>
  </si>
  <si>
    <t>市道</t>
    <rPh sb="0" eb="2">
      <t>シドウ</t>
    </rPh>
    <phoneticPr fontId="1"/>
  </si>
  <si>
    <t>右折</t>
    <rPh sb="0" eb="2">
      <t>ウセツ</t>
    </rPh>
    <phoneticPr fontId="1"/>
  </si>
  <si>
    <t>直進</t>
    <rPh sb="0" eb="2">
      <t>チョクシン</t>
    </rPh>
    <phoneticPr fontId="1"/>
  </si>
  <si>
    <t>市道</t>
    <rPh sb="0" eb="2">
      <t>シドウ</t>
    </rPh>
    <phoneticPr fontId="2"/>
  </si>
  <si>
    <t>十字路　S</t>
    <rPh sb="0" eb="3">
      <t>ジュウジロ</t>
    </rPh>
    <phoneticPr fontId="1"/>
  </si>
  <si>
    <t>ＨＡＴなぎさ公園</t>
    <rPh sb="6" eb="8">
      <t>コウエン</t>
    </rPh>
    <phoneticPr fontId="1"/>
  </si>
  <si>
    <t>二ノ宮橋　S</t>
    <rPh sb="0" eb="1">
      <t>ニ</t>
    </rPh>
    <rPh sb="2" eb="3">
      <t>ミヤ</t>
    </rPh>
    <rPh sb="3" eb="4">
      <t>バシ</t>
    </rPh>
    <phoneticPr fontId="1"/>
  </si>
  <si>
    <t>中山手3丁目　S</t>
    <rPh sb="0" eb="2">
      <t>ナカヤマ</t>
    </rPh>
    <rPh sb="2" eb="3">
      <t>テ</t>
    </rPh>
    <rPh sb="4" eb="6">
      <t>チョウメ</t>
    </rPh>
    <phoneticPr fontId="2"/>
  </si>
  <si>
    <t>右折</t>
    <rPh sb="0" eb="2">
      <t>ウセツ</t>
    </rPh>
    <phoneticPr fontId="2"/>
  </si>
  <si>
    <t>山本通3丁目　Ｓ</t>
    <rPh sb="0" eb="2">
      <t>ヤマモト</t>
    </rPh>
    <rPh sb="2" eb="3">
      <t>ドオ</t>
    </rPh>
    <rPh sb="4" eb="6">
      <t>チョウメ</t>
    </rPh>
    <phoneticPr fontId="2"/>
  </si>
  <si>
    <t>奥再度山ドライブウェイ</t>
    <rPh sb="0" eb="1">
      <t>オク</t>
    </rPh>
    <rPh sb="1" eb="2">
      <t>フタタ</t>
    </rPh>
    <rPh sb="2" eb="3">
      <t>ド</t>
    </rPh>
    <rPh sb="3" eb="4">
      <t>ヤマ</t>
    </rPh>
    <phoneticPr fontId="2"/>
  </si>
  <si>
    <t>Ｔ字路</t>
    <rPh sb="1" eb="2">
      <t>ジ</t>
    </rPh>
    <rPh sb="2" eb="3">
      <t>ロ</t>
    </rPh>
    <phoneticPr fontId="2"/>
  </si>
  <si>
    <t>小部峠　Ｓ</t>
    <rPh sb="0" eb="1">
      <t>チイ</t>
    </rPh>
    <rPh sb="1" eb="2">
      <t>ベ</t>
    </rPh>
    <rPh sb="2" eb="3">
      <t>トウゲ</t>
    </rPh>
    <phoneticPr fontId="1"/>
  </si>
  <si>
    <t>梅ノ木谷 S</t>
    <rPh sb="0" eb="1">
      <t>ウメ</t>
    </rPh>
    <rPh sb="2" eb="3">
      <t>キ</t>
    </rPh>
    <rPh sb="3" eb="4">
      <t>タニ</t>
    </rPh>
    <phoneticPr fontId="2"/>
  </si>
  <si>
    <t>国道428号</t>
    <rPh sb="0" eb="2">
      <t>コクドウ</t>
    </rPh>
    <rPh sb="5" eb="6">
      <t>ゴウ</t>
    </rPh>
    <phoneticPr fontId="2"/>
  </si>
  <si>
    <t>皆森　Ｓ</t>
    <rPh sb="0" eb="1">
      <t>ミナ</t>
    </rPh>
    <rPh sb="1" eb="2">
      <t>モリ</t>
    </rPh>
    <phoneticPr fontId="2"/>
  </si>
  <si>
    <t>国道428号→県道85号</t>
    <rPh sb="0" eb="2">
      <t>コクドウ</t>
    </rPh>
    <rPh sb="5" eb="6">
      <t>ゴウ</t>
    </rPh>
    <rPh sb="7" eb="9">
      <t>ケンドウ</t>
    </rPh>
    <rPh sb="11" eb="12">
      <t>ゴウ</t>
    </rPh>
    <phoneticPr fontId="2"/>
  </si>
  <si>
    <t>御坂東　Ｓ</t>
    <rPh sb="0" eb="2">
      <t>ミサカ</t>
    </rPh>
    <rPh sb="2" eb="3">
      <t>ヒガシ</t>
    </rPh>
    <phoneticPr fontId="1"/>
  </si>
  <si>
    <t>ト字路　S</t>
    <rPh sb="1" eb="3">
      <t>ジロ</t>
    </rPh>
    <phoneticPr fontId="1"/>
  </si>
  <si>
    <t>市道（トアロード）</t>
    <rPh sb="0" eb="2">
      <t>シドウ</t>
    </rPh>
    <phoneticPr fontId="2"/>
  </si>
  <si>
    <t>みちなり直進</t>
    <rPh sb="4" eb="6">
      <t>チョクシン</t>
    </rPh>
    <phoneticPr fontId="2"/>
  </si>
  <si>
    <t>県道16号（西六甲ドライブウェイ）</t>
    <rPh sb="0" eb="2">
      <t>ケンドウ</t>
    </rPh>
    <rPh sb="4" eb="5">
      <t>ゴウ</t>
    </rPh>
    <rPh sb="6" eb="7">
      <t>ニシ</t>
    </rPh>
    <rPh sb="7" eb="9">
      <t>ロッコウ</t>
    </rPh>
    <phoneticPr fontId="2"/>
  </si>
  <si>
    <t>市道（奥再度山ドライブウェイ）</t>
    <rPh sb="0" eb="2">
      <t>シドウ</t>
    </rPh>
    <rPh sb="3" eb="4">
      <t>オク</t>
    </rPh>
    <rPh sb="4" eb="5">
      <t>フタタ</t>
    </rPh>
    <rPh sb="5" eb="6">
      <t>ド</t>
    </rPh>
    <rPh sb="6" eb="7">
      <t>ヤマ</t>
    </rPh>
    <phoneticPr fontId="2"/>
  </si>
  <si>
    <t>市道（奥再度山ドライブウェイ）</t>
    <rPh sb="0" eb="2">
      <t>シドウ</t>
    </rPh>
    <rPh sb="3" eb="4">
      <t>オク</t>
    </rPh>
    <rPh sb="4" eb="6">
      <t>サイド</t>
    </rPh>
    <rPh sb="6" eb="7">
      <t>ヤマ</t>
    </rPh>
    <phoneticPr fontId="2"/>
  </si>
  <si>
    <t>市道（国体道路）</t>
    <rPh sb="0" eb="2">
      <t>シドウ</t>
    </rPh>
    <rPh sb="3" eb="5">
      <t>コクタイ</t>
    </rPh>
    <rPh sb="5" eb="7">
      <t>ドウロ</t>
    </rPh>
    <phoneticPr fontId="2"/>
  </si>
  <si>
    <t>ここからしばらく交通量が多いので気をつけて！！</t>
    <rPh sb="8" eb="10">
      <t>コウツウ</t>
    </rPh>
    <rPh sb="10" eb="11">
      <t>リョウ</t>
    </rPh>
    <rPh sb="12" eb="13">
      <t>オオ</t>
    </rPh>
    <rPh sb="16" eb="17">
      <t>キ</t>
    </rPh>
    <phoneticPr fontId="2"/>
  </si>
  <si>
    <t>北野の街中へ突入</t>
    <rPh sb="0" eb="2">
      <t>キタノ</t>
    </rPh>
    <rPh sb="3" eb="5">
      <t>マチナカ</t>
    </rPh>
    <rPh sb="6" eb="8">
      <t>トツニュウ</t>
    </rPh>
    <phoneticPr fontId="2"/>
  </si>
  <si>
    <t>奥再度山ドライブウェイへ。アップダウンはきつい！！</t>
    <rPh sb="0" eb="1">
      <t>オク</t>
    </rPh>
    <rPh sb="1" eb="2">
      <t>フタタ</t>
    </rPh>
    <rPh sb="2" eb="3">
      <t>ド</t>
    </rPh>
    <rPh sb="3" eb="4">
      <t>ヤマ</t>
    </rPh>
    <phoneticPr fontId="2"/>
  </si>
  <si>
    <t>左にいかないように！！</t>
    <rPh sb="0" eb="1">
      <t>ヒダリ</t>
    </rPh>
    <phoneticPr fontId="2"/>
  </si>
  <si>
    <t>ここから国道428号（有馬街道）。交通量多いので気をつけること</t>
    <rPh sb="4" eb="6">
      <t>コクドウ</t>
    </rPh>
    <rPh sb="9" eb="10">
      <t>ゴウ</t>
    </rPh>
    <rPh sb="11" eb="13">
      <t>アリマ</t>
    </rPh>
    <rPh sb="13" eb="15">
      <t>カイドウ</t>
    </rPh>
    <rPh sb="17" eb="19">
      <t>コウツウ</t>
    </rPh>
    <rPh sb="19" eb="20">
      <t>リョウ</t>
    </rPh>
    <rPh sb="20" eb="21">
      <t>オオ</t>
    </rPh>
    <rPh sb="24" eb="25">
      <t>キ</t>
    </rPh>
    <phoneticPr fontId="2"/>
  </si>
  <si>
    <t>「再度公園外国人墓地」と書かれた木製看板をバックに自転車の写真を撮ること</t>
    <rPh sb="1" eb="2">
      <t>フタタ</t>
    </rPh>
    <rPh sb="2" eb="3">
      <t>ド</t>
    </rPh>
    <rPh sb="3" eb="5">
      <t>コウエン</t>
    </rPh>
    <rPh sb="5" eb="7">
      <t>ガイコク</t>
    </rPh>
    <rPh sb="7" eb="8">
      <t>ジン</t>
    </rPh>
    <rPh sb="8" eb="10">
      <t>ボチ</t>
    </rPh>
    <rPh sb="12" eb="13">
      <t>カ</t>
    </rPh>
    <rPh sb="16" eb="18">
      <t>モクセイ</t>
    </rPh>
    <rPh sb="18" eb="20">
      <t>カンバン</t>
    </rPh>
    <rPh sb="25" eb="28">
      <t>ジテンシャ</t>
    </rPh>
    <rPh sb="29" eb="31">
      <t>シャシン</t>
    </rPh>
    <rPh sb="32" eb="33">
      <t>ト</t>
    </rPh>
    <phoneticPr fontId="2"/>
  </si>
  <si>
    <t>ＰＣ開閉時間</t>
    <rPh sb="2" eb="3">
      <t>ヒラ</t>
    </rPh>
    <rPh sb="3" eb="4">
      <t>ト</t>
    </rPh>
    <rPh sb="4" eb="6">
      <t>ジカン</t>
    </rPh>
    <phoneticPr fontId="2"/>
  </si>
  <si>
    <t>（通過チェック・フォトコントロール）①
再度公園入口</t>
    <rPh sb="1" eb="3">
      <t>ツウカ</t>
    </rPh>
    <rPh sb="20" eb="21">
      <t>フタタ</t>
    </rPh>
    <rPh sb="21" eb="22">
      <t>ド</t>
    </rPh>
    <rPh sb="22" eb="24">
      <t>コウエン</t>
    </rPh>
    <rPh sb="24" eb="25">
      <t>イ</t>
    </rPh>
    <rPh sb="25" eb="26">
      <t>グチ</t>
    </rPh>
    <phoneticPr fontId="2"/>
  </si>
  <si>
    <t>県道20号</t>
    <rPh sb="0" eb="2">
      <t>ケンドウ</t>
    </rPh>
    <rPh sb="4" eb="5">
      <t>ゴウ</t>
    </rPh>
    <phoneticPr fontId="2"/>
  </si>
  <si>
    <t>神電恵比寿駅前　S</t>
    <rPh sb="0" eb="1">
      <t>カミ</t>
    </rPh>
    <rPh sb="1" eb="2">
      <t>デン</t>
    </rPh>
    <rPh sb="2" eb="5">
      <t>エビス</t>
    </rPh>
    <rPh sb="5" eb="7">
      <t>エキマエ</t>
    </rPh>
    <phoneticPr fontId="2"/>
  </si>
  <si>
    <t>県道38号</t>
    <rPh sb="0" eb="2">
      <t>ケンドウ</t>
    </rPh>
    <rPh sb="4" eb="5">
      <t>ゴウ</t>
    </rPh>
    <phoneticPr fontId="2"/>
  </si>
  <si>
    <t>変則五差路につき注意。少し先の左側にマックスバリューが見えます。</t>
    <rPh sb="0" eb="2">
      <t>ヘンソク</t>
    </rPh>
    <rPh sb="2" eb="3">
      <t>ゴ</t>
    </rPh>
    <rPh sb="3" eb="4">
      <t>サ</t>
    </rPh>
    <rPh sb="4" eb="5">
      <t>ロ</t>
    </rPh>
    <rPh sb="8" eb="10">
      <t>チュウイ</t>
    </rPh>
    <rPh sb="11" eb="12">
      <t>スコ</t>
    </rPh>
    <rPh sb="13" eb="14">
      <t>サキ</t>
    </rPh>
    <rPh sb="15" eb="17">
      <t>ヒダリガワ</t>
    </rPh>
    <rPh sb="27" eb="28">
      <t>ミ</t>
    </rPh>
    <phoneticPr fontId="2"/>
  </si>
  <si>
    <t>T字路　S</t>
    <rPh sb="1" eb="3">
      <t>ジロ</t>
    </rPh>
    <phoneticPr fontId="1"/>
  </si>
  <si>
    <t>五辻　T字路</t>
    <rPh sb="0" eb="2">
      <t>イツツジ</t>
    </rPh>
    <rPh sb="4" eb="6">
      <t>ジロ</t>
    </rPh>
    <phoneticPr fontId="2"/>
  </si>
  <si>
    <t>県道65号</t>
    <rPh sb="0" eb="2">
      <t>ケンドウ</t>
    </rPh>
    <rPh sb="4" eb="5">
      <t>ゴウ</t>
    </rPh>
    <phoneticPr fontId="2"/>
  </si>
  <si>
    <t>左折</t>
    <rPh sb="0" eb="2">
      <t>サセツ</t>
    </rPh>
    <phoneticPr fontId="2"/>
  </si>
  <si>
    <t>┤字路</t>
    <phoneticPr fontId="2"/>
  </si>
  <si>
    <t>来た道戻る</t>
    <rPh sb="0" eb="1">
      <t>キ</t>
    </rPh>
    <rPh sb="2" eb="3">
      <t>ミチ</t>
    </rPh>
    <rPh sb="3" eb="4">
      <t>モド</t>
    </rPh>
    <phoneticPr fontId="2"/>
  </si>
  <si>
    <t>右側</t>
    <rPh sb="0" eb="2">
      <t>ミギガワ</t>
    </rPh>
    <phoneticPr fontId="2"/>
  </si>
  <si>
    <t>HATなぎさ公園は安藤忠雄氏設計ということもあり、なかなかややこしいです。</t>
    <rPh sb="6" eb="8">
      <t>コウエン</t>
    </rPh>
    <rPh sb="9" eb="11">
      <t>アンドウ</t>
    </rPh>
    <rPh sb="11" eb="13">
      <t>タダオ</t>
    </rPh>
    <rPh sb="13" eb="14">
      <t>シ</t>
    </rPh>
    <rPh sb="14" eb="16">
      <t>セッケイ</t>
    </rPh>
    <phoneticPr fontId="2"/>
  </si>
  <si>
    <t>（集合地点）</t>
    <rPh sb="1" eb="3">
      <t>シュウゴウ</t>
    </rPh>
    <rPh sb="3" eb="5">
      <t>チテン</t>
    </rPh>
    <phoneticPr fontId="2"/>
  </si>
  <si>
    <t>なお、ゴール受付はマクドナルド脇浜２号店なのでこちらにもどってこないように。</t>
    <rPh sb="6" eb="8">
      <t>ウケツケ</t>
    </rPh>
    <rPh sb="15" eb="17">
      <t>ワキハマ</t>
    </rPh>
    <rPh sb="18" eb="20">
      <t>ゴウテン</t>
    </rPh>
    <phoneticPr fontId="2"/>
  </si>
  <si>
    <t>（通過チェック・フォトコントロール）①</t>
  </si>
  <si>
    <t>再度公園入口</t>
  </si>
  <si>
    <t>HATなぎさ公園</t>
    <rPh sb="6" eb="8">
      <t>コウエン</t>
    </rPh>
    <phoneticPr fontId="2"/>
  </si>
  <si>
    <t>ＨＡＴシリーズ走っている人は飽きたでしょうが・・・・・。</t>
    <rPh sb="7" eb="8">
      <t>ハシ</t>
    </rPh>
    <rPh sb="12" eb="13">
      <t>ヒト</t>
    </rPh>
    <rPh sb="14" eb="15">
      <t>ア</t>
    </rPh>
    <phoneticPr fontId="2"/>
  </si>
  <si>
    <t>「再度公園外国人墓地」と書かれた木製看板をバックに自転車の写真を撮ること</t>
    <phoneticPr fontId="2"/>
  </si>
  <si>
    <t>通過チェック④（フォトコントロール）</t>
    <rPh sb="0" eb="2">
      <t>ツウカ</t>
    </rPh>
    <phoneticPr fontId="2"/>
  </si>
  <si>
    <t>ト字路</t>
    <rPh sb="1" eb="3">
      <t>ジロ</t>
    </rPh>
    <phoneticPr fontId="1"/>
  </si>
  <si>
    <t>T字路</t>
    <rPh sb="1" eb="3">
      <t>ジロ</t>
    </rPh>
    <phoneticPr fontId="1"/>
  </si>
  <si>
    <t>0:00スタート　公園を出て左方向へ進む</t>
    <rPh sb="9" eb="11">
      <t>コウエン</t>
    </rPh>
    <rPh sb="12" eb="13">
      <t>デ</t>
    </rPh>
    <rPh sb="14" eb="15">
      <t>ヒダリ</t>
    </rPh>
    <rPh sb="15" eb="17">
      <t>ホウコウ</t>
    </rPh>
    <rPh sb="18" eb="19">
      <t>スス</t>
    </rPh>
    <phoneticPr fontId="1"/>
  </si>
  <si>
    <t>高架の道へいかず、かならず左側道から道なり右へ</t>
    <rPh sb="0" eb="2">
      <t>コウカ</t>
    </rPh>
    <rPh sb="3" eb="4">
      <t>ミチ</t>
    </rPh>
    <rPh sb="13" eb="14">
      <t>ヒダリ</t>
    </rPh>
    <rPh sb="14" eb="16">
      <t>ソクドウ</t>
    </rPh>
    <rPh sb="18" eb="19">
      <t>ミチ</t>
    </rPh>
    <rPh sb="21" eb="22">
      <t>ミギ</t>
    </rPh>
    <phoneticPr fontId="2"/>
  </si>
  <si>
    <t>県道16号</t>
    <rPh sb="0" eb="2">
      <t>ケンドウ</t>
    </rPh>
    <rPh sb="4" eb="5">
      <t>ゴウ</t>
    </rPh>
    <phoneticPr fontId="2"/>
  </si>
  <si>
    <t>県道22号</t>
    <rPh sb="0" eb="2">
      <t>ケンドウ</t>
    </rPh>
    <rPh sb="4" eb="5">
      <t>ゴウ</t>
    </rPh>
    <phoneticPr fontId="2"/>
  </si>
  <si>
    <t>左側。レシート取得すること</t>
    <rPh sb="0" eb="2">
      <t>ヒダリガワ</t>
    </rPh>
    <rPh sb="7" eb="9">
      <t>シュトク</t>
    </rPh>
    <phoneticPr fontId="2"/>
  </si>
  <si>
    <t>西盛口　S</t>
    <rPh sb="0" eb="1">
      <t>ニシ</t>
    </rPh>
    <rPh sb="1" eb="2">
      <t>モリ</t>
    </rPh>
    <rPh sb="2" eb="3">
      <t>クチ</t>
    </rPh>
    <phoneticPr fontId="2"/>
  </si>
  <si>
    <t>県道83号</t>
    <rPh sb="0" eb="2">
      <t>ケンドウ</t>
    </rPh>
    <rPh sb="4" eb="5">
      <t>ゴウ</t>
    </rPh>
    <phoneticPr fontId="2"/>
  </si>
  <si>
    <t>高和橋　S</t>
    <rPh sb="0" eb="2">
      <t>タカワ</t>
    </rPh>
    <rPh sb="2" eb="3">
      <t>バシ</t>
    </rPh>
    <phoneticPr fontId="2"/>
  </si>
  <si>
    <t>福谷東　S</t>
    <rPh sb="0" eb="2">
      <t>フクタニ</t>
    </rPh>
    <rPh sb="2" eb="3">
      <t>ヒガシ</t>
    </rPh>
    <phoneticPr fontId="2"/>
  </si>
  <si>
    <t>県道52号</t>
    <rPh sb="0" eb="2">
      <t>ケンドウ</t>
    </rPh>
    <rPh sb="4" eb="5">
      <t>ゴウ</t>
    </rPh>
    <phoneticPr fontId="2"/>
  </si>
  <si>
    <t>明石公園前　S</t>
    <rPh sb="0" eb="2">
      <t>アカシ</t>
    </rPh>
    <rPh sb="2" eb="4">
      <t>コウエン</t>
    </rPh>
    <rPh sb="4" eb="5">
      <t>マエ</t>
    </rPh>
    <phoneticPr fontId="2"/>
  </si>
  <si>
    <t>港内道路</t>
    <rPh sb="0" eb="1">
      <t>ミナト</t>
    </rPh>
    <rPh sb="1" eb="2">
      <t>ナイ</t>
    </rPh>
    <rPh sb="2" eb="4">
      <t>ドウロ</t>
    </rPh>
    <phoneticPr fontId="2"/>
  </si>
  <si>
    <t>県道28号</t>
    <rPh sb="0" eb="2">
      <t>ケンドウ</t>
    </rPh>
    <rPh sb="4" eb="5">
      <t>ゴウ</t>
    </rPh>
    <phoneticPr fontId="2"/>
  </si>
  <si>
    <t>乗船</t>
    <rPh sb="0" eb="2">
      <t>ジョウセン</t>
    </rPh>
    <phoneticPr fontId="2"/>
  </si>
  <si>
    <t>ジェノバライン　航路</t>
    <rPh sb="8" eb="10">
      <t>コウロ</t>
    </rPh>
    <phoneticPr fontId="2"/>
  </si>
  <si>
    <t>いきなり激坂です</t>
    <rPh sb="4" eb="5">
      <t>ゲキ</t>
    </rPh>
    <rPh sb="5" eb="6">
      <t>サカ</t>
    </rPh>
    <phoneticPr fontId="2"/>
  </si>
  <si>
    <t>淡路インター前　S</t>
    <rPh sb="0" eb="2">
      <t>アワジ</t>
    </rPh>
    <rPh sb="6" eb="7">
      <t>マエ</t>
    </rPh>
    <phoneticPr fontId="2"/>
  </si>
  <si>
    <t>県道157号</t>
    <rPh sb="0" eb="2">
      <t>ケンドウ</t>
    </rPh>
    <rPh sb="5" eb="6">
      <t>ゴウ</t>
    </rPh>
    <phoneticPr fontId="2"/>
  </si>
  <si>
    <t>県道462号</t>
    <rPh sb="0" eb="2">
      <t>ケンドウ</t>
    </rPh>
    <rPh sb="5" eb="6">
      <t>ゴウ</t>
    </rPh>
    <phoneticPr fontId="2"/>
  </si>
  <si>
    <t>十字路</t>
    <rPh sb="0" eb="3">
      <t>ジュウジロ</t>
    </rPh>
    <phoneticPr fontId="1"/>
  </si>
  <si>
    <t>県道123号</t>
    <rPh sb="0" eb="2">
      <t>ケンドウ</t>
    </rPh>
    <rPh sb="5" eb="6">
      <t>ゴウ</t>
    </rPh>
    <phoneticPr fontId="2"/>
  </si>
  <si>
    <t>県道463号</t>
    <rPh sb="0" eb="2">
      <t>ケンドウ</t>
    </rPh>
    <rPh sb="5" eb="6">
      <t>ゴウ</t>
    </rPh>
    <phoneticPr fontId="2"/>
  </si>
  <si>
    <t>県道463号→市道</t>
    <rPh sb="0" eb="2">
      <t>ケンドウ</t>
    </rPh>
    <rPh sb="5" eb="6">
      <t>ゴウ</t>
    </rPh>
    <rPh sb="7" eb="9">
      <t>シドウ</t>
    </rPh>
    <phoneticPr fontId="2"/>
  </si>
  <si>
    <t>摩耶山方面へ</t>
    <rPh sb="0" eb="2">
      <t>マヤ</t>
    </rPh>
    <rPh sb="2" eb="3">
      <t>ヤマ</t>
    </rPh>
    <rPh sb="3" eb="5">
      <t>ホウメン</t>
    </rPh>
    <phoneticPr fontId="2"/>
  </si>
  <si>
    <t>十字路</t>
    <rPh sb="0" eb="3">
      <t>ジュウジロ</t>
    </rPh>
    <phoneticPr fontId="2"/>
  </si>
  <si>
    <t>県道66号</t>
    <rPh sb="0" eb="2">
      <t>ケンドウ</t>
    </rPh>
    <rPh sb="4" eb="5">
      <t>ゴウ</t>
    </rPh>
    <phoneticPr fontId="2"/>
  </si>
  <si>
    <t>中田　S</t>
    <rPh sb="0" eb="2">
      <t>ナカタ</t>
    </rPh>
    <phoneticPr fontId="2"/>
  </si>
  <si>
    <t>竹谷　S</t>
    <rPh sb="0" eb="2">
      <t>タケタニ</t>
    </rPh>
    <phoneticPr fontId="2"/>
  </si>
  <si>
    <t>県道465号</t>
    <rPh sb="0" eb="2">
      <t>ケンドウ</t>
    </rPh>
    <rPh sb="5" eb="6">
      <t>ゴウ</t>
    </rPh>
    <phoneticPr fontId="2"/>
  </si>
  <si>
    <t>県道46号</t>
    <rPh sb="0" eb="2">
      <t>ケンドウ</t>
    </rPh>
    <rPh sb="4" eb="5">
      <t>ゴウ</t>
    </rPh>
    <phoneticPr fontId="2"/>
  </si>
  <si>
    <t>県道469号</t>
    <rPh sb="0" eb="2">
      <t>ケンドウ</t>
    </rPh>
    <rPh sb="5" eb="6">
      <t>ゴウ</t>
    </rPh>
    <phoneticPr fontId="2"/>
  </si>
  <si>
    <t>通過チェック・フォトコントロール②
摩耶山　展望所</t>
    <rPh sb="0" eb="2">
      <t>ツウカ</t>
    </rPh>
    <rPh sb="18" eb="20">
      <t>マヤ</t>
    </rPh>
    <rPh sb="20" eb="21">
      <t>ヤマ</t>
    </rPh>
    <rPh sb="22" eb="24">
      <t>テンボウ</t>
    </rPh>
    <rPh sb="24" eb="25">
      <t>ジョ</t>
    </rPh>
    <phoneticPr fontId="2"/>
  </si>
  <si>
    <t>二本松　S</t>
    <rPh sb="0" eb="3">
      <t>ニホンマツ</t>
    </rPh>
    <phoneticPr fontId="2"/>
  </si>
  <si>
    <t>県道472号</t>
    <rPh sb="0" eb="2">
      <t>ケンドウ</t>
    </rPh>
    <rPh sb="5" eb="6">
      <t>ゴウ</t>
    </rPh>
    <phoneticPr fontId="2"/>
  </si>
  <si>
    <t>県道470号</t>
    <rPh sb="0" eb="2">
      <t>ケンドウ</t>
    </rPh>
    <rPh sb="5" eb="6">
      <t>ゴウ</t>
    </rPh>
    <phoneticPr fontId="2"/>
  </si>
  <si>
    <t>湊港入口　S</t>
    <rPh sb="0" eb="1">
      <t>ミナト</t>
    </rPh>
    <rPh sb="1" eb="2">
      <t>ミナト</t>
    </rPh>
    <rPh sb="2" eb="4">
      <t>イリグチ</t>
    </rPh>
    <phoneticPr fontId="2"/>
  </si>
  <si>
    <t>県道31号→県道25号</t>
    <rPh sb="0" eb="2">
      <t>ケンドウ</t>
    </rPh>
    <rPh sb="4" eb="5">
      <t>ゴウ</t>
    </rPh>
    <rPh sb="6" eb="8">
      <t>ケンドウ</t>
    </rPh>
    <rPh sb="10" eb="11">
      <t>ゴウ</t>
    </rPh>
    <phoneticPr fontId="2"/>
  </si>
  <si>
    <t>県道25号</t>
    <rPh sb="0" eb="2">
      <t>ケンドウ</t>
    </rPh>
    <rPh sb="4" eb="5">
      <t>ゴウ</t>
    </rPh>
    <phoneticPr fontId="2"/>
  </si>
  <si>
    <t>丸山港　集落を通過可。</t>
    <rPh sb="0" eb="2">
      <t>マルヤマ</t>
    </rPh>
    <rPh sb="2" eb="3">
      <t>ミナト</t>
    </rPh>
    <rPh sb="4" eb="6">
      <t>シュウラク</t>
    </rPh>
    <rPh sb="7" eb="9">
      <t>ツウカ</t>
    </rPh>
    <rPh sb="9" eb="10">
      <t>カ</t>
    </rPh>
    <phoneticPr fontId="2"/>
  </si>
  <si>
    <t>県道237号</t>
    <rPh sb="0" eb="2">
      <t>ケンドウ</t>
    </rPh>
    <rPh sb="5" eb="6">
      <t>ゴウ</t>
    </rPh>
    <phoneticPr fontId="2"/>
  </si>
  <si>
    <t>県道237号→県道25号</t>
    <rPh sb="0" eb="2">
      <t>ケンドウ</t>
    </rPh>
    <rPh sb="5" eb="6">
      <t>ゴウ</t>
    </rPh>
    <rPh sb="7" eb="9">
      <t>ケンドウ</t>
    </rPh>
    <rPh sb="11" eb="12">
      <t>ゴウ</t>
    </rPh>
    <phoneticPr fontId="2"/>
  </si>
  <si>
    <t>福良警部発出所前　S</t>
    <rPh sb="0" eb="2">
      <t>フクラ</t>
    </rPh>
    <rPh sb="2" eb="4">
      <t>ケイブ</t>
    </rPh>
    <rPh sb="4" eb="6">
      <t>ハッシュツ</t>
    </rPh>
    <rPh sb="6" eb="7">
      <t>ジョ</t>
    </rPh>
    <rPh sb="7" eb="8">
      <t>マエ</t>
    </rPh>
    <phoneticPr fontId="2"/>
  </si>
  <si>
    <t>向谷　S</t>
    <rPh sb="0" eb="1">
      <t>ム</t>
    </rPh>
    <rPh sb="1" eb="2">
      <t>タニ</t>
    </rPh>
    <phoneticPr fontId="2"/>
  </si>
  <si>
    <t>市道→県道25号</t>
    <rPh sb="0" eb="2">
      <t>シドウ</t>
    </rPh>
    <rPh sb="3" eb="5">
      <t>ケンドウ</t>
    </rPh>
    <rPh sb="7" eb="8">
      <t>ゴウ</t>
    </rPh>
    <phoneticPr fontId="2"/>
  </si>
  <si>
    <t>阿万下町　S</t>
    <rPh sb="0" eb="2">
      <t>アマン</t>
    </rPh>
    <rPh sb="2" eb="4">
      <t>シタマチ</t>
    </rPh>
    <phoneticPr fontId="2"/>
  </si>
  <si>
    <t>県道76号</t>
    <rPh sb="0" eb="2">
      <t>ケンドウ</t>
    </rPh>
    <rPh sb="4" eb="5">
      <t>ゴウ</t>
    </rPh>
    <phoneticPr fontId="2"/>
  </si>
  <si>
    <t>これより南淡の海岸沿いのアップダウン。</t>
    <rPh sb="4" eb="5">
      <t>ミナミ</t>
    </rPh>
    <rPh sb="7" eb="9">
      <t>カイガン</t>
    </rPh>
    <rPh sb="9" eb="10">
      <t>ゾ</t>
    </rPh>
    <phoneticPr fontId="2"/>
  </si>
  <si>
    <t>県道535号</t>
    <rPh sb="0" eb="2">
      <t>ケンドウ</t>
    </rPh>
    <rPh sb="5" eb="6">
      <t>ゴウ</t>
    </rPh>
    <phoneticPr fontId="2"/>
  </si>
  <si>
    <t>諭鶴羽神社鳥居をバックに自転車の写真を撮ること</t>
    <rPh sb="5" eb="7">
      <t>トリイ</t>
    </rPh>
    <rPh sb="12" eb="15">
      <t>ジテンシャ</t>
    </rPh>
    <rPh sb="16" eb="18">
      <t>シャシン</t>
    </rPh>
    <rPh sb="19" eb="20">
      <t>ト</t>
    </rPh>
    <phoneticPr fontId="2"/>
  </si>
  <si>
    <t>これより平均10％超の諭鶴羽山への登坂が始まります。キツイ！！</t>
    <rPh sb="4" eb="6">
      <t>ヘイキン</t>
    </rPh>
    <rPh sb="9" eb="10">
      <t>チョウ</t>
    </rPh>
    <rPh sb="11" eb="12">
      <t>サトシ</t>
    </rPh>
    <rPh sb="12" eb="13">
      <t>ツル</t>
    </rPh>
    <rPh sb="13" eb="14">
      <t>ハネ</t>
    </rPh>
    <rPh sb="14" eb="15">
      <t>ヤマ</t>
    </rPh>
    <rPh sb="17" eb="19">
      <t>トウハン</t>
    </rPh>
    <rPh sb="20" eb="21">
      <t>ハジ</t>
    </rPh>
    <phoneticPr fontId="2"/>
  </si>
  <si>
    <t>県道481号</t>
    <rPh sb="0" eb="2">
      <t>ケンドウ</t>
    </rPh>
    <rPh sb="5" eb="6">
      <t>ゴウ</t>
    </rPh>
    <phoneticPr fontId="2"/>
  </si>
  <si>
    <t>県道473号</t>
    <rPh sb="0" eb="2">
      <t>ケンドウ</t>
    </rPh>
    <rPh sb="5" eb="6">
      <t>ゴウ</t>
    </rPh>
    <phoneticPr fontId="2"/>
  </si>
  <si>
    <t>塩屋　S</t>
    <rPh sb="0" eb="2">
      <t>シオヤ</t>
    </rPh>
    <phoneticPr fontId="2"/>
  </si>
  <si>
    <t>港内道路</t>
  </si>
  <si>
    <t>県道16号→県道52号</t>
    <rPh sb="0" eb="2">
      <t>ケンドウ</t>
    </rPh>
    <rPh sb="4" eb="5">
      <t>ゴウ</t>
    </rPh>
    <rPh sb="6" eb="8">
      <t>ケンドウ</t>
    </rPh>
    <rPh sb="10" eb="11">
      <t>ゴウ</t>
    </rPh>
    <phoneticPr fontId="2"/>
  </si>
  <si>
    <t>御坂　S</t>
    <rPh sb="0" eb="2">
      <t>ミサカ</t>
    </rPh>
    <phoneticPr fontId="2"/>
  </si>
  <si>
    <t>県道85号</t>
    <rPh sb="0" eb="2">
      <t>ケンドウ</t>
    </rPh>
    <rPh sb="4" eb="5">
      <t>ゴウ</t>
    </rPh>
    <phoneticPr fontId="2"/>
  </si>
  <si>
    <t>坂本　S</t>
    <rPh sb="0" eb="2">
      <t>サカモト</t>
    </rPh>
    <phoneticPr fontId="2"/>
  </si>
  <si>
    <t>市道→県道52号</t>
    <rPh sb="0" eb="2">
      <t>シドウ</t>
    </rPh>
    <rPh sb="3" eb="5">
      <t>ケンドウ</t>
    </rPh>
    <rPh sb="7" eb="8">
      <t>ゴウ</t>
    </rPh>
    <phoneticPr fontId="2"/>
  </si>
  <si>
    <t>これより里山のアップダウン</t>
    <rPh sb="4" eb="6">
      <t>サトヤマ</t>
    </rPh>
    <phoneticPr fontId="2"/>
  </si>
  <si>
    <t>ここから上ります</t>
    <rPh sb="4" eb="5">
      <t>ノボ</t>
    </rPh>
    <phoneticPr fontId="2"/>
  </si>
  <si>
    <t>藍那口　S</t>
    <rPh sb="0" eb="2">
      <t>アイナ</t>
    </rPh>
    <rPh sb="2" eb="3">
      <t>グチ</t>
    </rPh>
    <phoneticPr fontId="2"/>
  </si>
  <si>
    <t>北五葉6 S</t>
    <rPh sb="0" eb="1">
      <t>キタ</t>
    </rPh>
    <rPh sb="1" eb="3">
      <t>ゴヨウ</t>
    </rPh>
    <phoneticPr fontId="2"/>
  </si>
  <si>
    <t>市道→県道197号</t>
    <rPh sb="0" eb="2">
      <t>シドウ</t>
    </rPh>
    <rPh sb="3" eb="5">
      <t>ケンドウ</t>
    </rPh>
    <rPh sb="8" eb="9">
      <t>ゴウ</t>
    </rPh>
    <phoneticPr fontId="2"/>
  </si>
  <si>
    <t>二軒茶屋　S</t>
    <rPh sb="0" eb="2">
      <t>ニケン</t>
    </rPh>
    <rPh sb="2" eb="4">
      <t>チャヤ</t>
    </rPh>
    <phoneticPr fontId="2"/>
  </si>
  <si>
    <t>洞川西　S</t>
    <rPh sb="0" eb="2">
      <t>ドロガワ</t>
    </rPh>
    <rPh sb="2" eb="3">
      <t>ニシ</t>
    </rPh>
    <phoneticPr fontId="2"/>
  </si>
  <si>
    <t>T字路 S</t>
    <rPh sb="1" eb="3">
      <t>ジロ</t>
    </rPh>
    <phoneticPr fontId="1"/>
  </si>
  <si>
    <t>PC1 セブンイレブン　三木本町店</t>
    <rPh sb="12" eb="14">
      <t>ミキ</t>
    </rPh>
    <rPh sb="14" eb="16">
      <t>ホンマチ</t>
    </rPh>
    <rPh sb="16" eb="17">
      <t>ミセ</t>
    </rPh>
    <phoneticPr fontId="2"/>
  </si>
  <si>
    <t>PC2　淡路ジェノバライン(明石港）</t>
    <rPh sb="4" eb="6">
      <t>アワジ</t>
    </rPh>
    <rPh sb="14" eb="16">
      <t>アカシ</t>
    </rPh>
    <rPh sb="16" eb="17">
      <t>ミナト</t>
    </rPh>
    <phoneticPr fontId="2"/>
  </si>
  <si>
    <t>淡路ジェノバライン乗り場（岩屋港）</t>
    <rPh sb="0" eb="2">
      <t>アワジ</t>
    </rPh>
    <rPh sb="9" eb="10">
      <t>ノ</t>
    </rPh>
    <rPh sb="11" eb="12">
      <t>バ</t>
    </rPh>
    <rPh sb="13" eb="15">
      <t>イワヤ</t>
    </rPh>
    <rPh sb="15" eb="16">
      <t>ミナト</t>
    </rPh>
    <phoneticPr fontId="2"/>
  </si>
  <si>
    <t>PC3淡路ジェノバライン乗り場（岩屋港）</t>
    <phoneticPr fontId="2"/>
  </si>
  <si>
    <t>淡路ジェノバライン乗り場（明石港）</t>
    <rPh sb="13" eb="15">
      <t>アカシ</t>
    </rPh>
    <rPh sb="15" eb="16">
      <t>ミナト</t>
    </rPh>
    <phoneticPr fontId="2"/>
  </si>
  <si>
    <t>ここから延々テクニカルな小道が続きます</t>
    <rPh sb="4" eb="6">
      <t>エンエン</t>
    </rPh>
    <rPh sb="12" eb="14">
      <t>コミチ</t>
    </rPh>
    <rPh sb="15" eb="16">
      <t>ツヅ</t>
    </rPh>
    <phoneticPr fontId="2"/>
  </si>
  <si>
    <t>しばらくいくと淡路花桟敷。その後は延々アップダウンが続きます。
またいたるところでテクニカルな小道を延々走りますので気を付けてください。</t>
    <rPh sb="7" eb="9">
      <t>アワジ</t>
    </rPh>
    <rPh sb="9" eb="10">
      <t>ハナ</t>
    </rPh>
    <rPh sb="10" eb="12">
      <t>サジキ</t>
    </rPh>
    <rPh sb="15" eb="16">
      <t>ゴ</t>
    </rPh>
    <rPh sb="17" eb="19">
      <t>エンエン</t>
    </rPh>
    <rPh sb="26" eb="27">
      <t>ツヅ</t>
    </rPh>
    <rPh sb="47" eb="49">
      <t>コミチ</t>
    </rPh>
    <rPh sb="50" eb="52">
      <t>エンエン</t>
    </rPh>
    <rPh sb="52" eb="53">
      <t>ハシ</t>
    </rPh>
    <rPh sb="58" eb="59">
      <t>キ</t>
    </rPh>
    <rPh sb="60" eb="61">
      <t>ツ</t>
    </rPh>
    <phoneticPr fontId="2"/>
  </si>
  <si>
    <t>これより摩耶山への超激坂（最大斜度25％）。</t>
    <rPh sb="4" eb="6">
      <t>マヤ</t>
    </rPh>
    <rPh sb="6" eb="7">
      <t>ヤマ</t>
    </rPh>
    <rPh sb="9" eb="10">
      <t>チョウ</t>
    </rPh>
    <rPh sb="10" eb="11">
      <t>ゲキ</t>
    </rPh>
    <rPh sb="11" eb="12">
      <t>サカ</t>
    </rPh>
    <rPh sb="13" eb="15">
      <t>サイダイ</t>
    </rPh>
    <rPh sb="15" eb="17">
      <t>シャド</t>
    </rPh>
    <phoneticPr fontId="2"/>
  </si>
  <si>
    <t>この先にローソンあり。</t>
    <rPh sb="2" eb="3">
      <t>サキ</t>
    </rPh>
    <phoneticPr fontId="2"/>
  </si>
  <si>
    <t>ここから再びテクニカルな小道を走ります。気を付けてください。</t>
    <rPh sb="4" eb="5">
      <t>フタタ</t>
    </rPh>
    <rPh sb="12" eb="14">
      <t>コミチ</t>
    </rPh>
    <rPh sb="15" eb="16">
      <t>ハシ</t>
    </rPh>
    <rPh sb="20" eb="21">
      <t>キ</t>
    </rPh>
    <rPh sb="22" eb="23">
      <t>ツ</t>
    </rPh>
    <phoneticPr fontId="2"/>
  </si>
  <si>
    <t>通過チェック・レシートチェック③
ローソン 洲本下内膳店</t>
    <rPh sb="0" eb="2">
      <t>ツウカ</t>
    </rPh>
    <phoneticPr fontId="2"/>
  </si>
  <si>
    <t>レシートを取得してください。</t>
    <rPh sb="5" eb="7">
      <t>シュトク</t>
    </rPh>
    <phoneticPr fontId="2"/>
  </si>
  <si>
    <t>ここから再びアップダウン。</t>
    <rPh sb="4" eb="5">
      <t>フタタ</t>
    </rPh>
    <phoneticPr fontId="2"/>
  </si>
  <si>
    <t>道の駅　うずしおの看板をバックに自転車の写真を撮ること</t>
    <rPh sb="0" eb="1">
      <t>ミチ</t>
    </rPh>
    <rPh sb="2" eb="3">
      <t>エキ</t>
    </rPh>
    <rPh sb="9" eb="11">
      <t>カンバン</t>
    </rPh>
    <rPh sb="16" eb="19">
      <t>ジテンシャ</t>
    </rPh>
    <rPh sb="20" eb="22">
      <t>シャシン</t>
    </rPh>
    <rPh sb="23" eb="24">
      <t>ト</t>
    </rPh>
    <phoneticPr fontId="2"/>
  </si>
  <si>
    <t>通過チェック・フォトコントロール④
道の駅　うずしお</t>
    <rPh sb="0" eb="2">
      <t>ツウカ</t>
    </rPh>
    <rPh sb="18" eb="19">
      <t>ミチ</t>
    </rPh>
    <rPh sb="20" eb="21">
      <t>エキ</t>
    </rPh>
    <phoneticPr fontId="2"/>
  </si>
  <si>
    <t>通過チェック・フォトコントロール⑤　
諭鶴羽神社</t>
    <rPh sb="0" eb="2">
      <t>ツウカ</t>
    </rPh>
    <rPh sb="19" eb="20">
      <t>サトシ</t>
    </rPh>
    <rPh sb="20" eb="21">
      <t>ツル</t>
    </rPh>
    <rPh sb="21" eb="22">
      <t>ハネ</t>
    </rPh>
    <rPh sb="22" eb="24">
      <t>ジンジャ</t>
    </rPh>
    <phoneticPr fontId="2"/>
  </si>
  <si>
    <t>このあたりからやっと海沿いの道に入ります。しっかりマージン稼いでください。</t>
    <rPh sb="10" eb="12">
      <t>ウミゾ</t>
    </rPh>
    <rPh sb="14" eb="15">
      <t>ミチ</t>
    </rPh>
    <rPh sb="16" eb="17">
      <t>ハイ</t>
    </rPh>
    <rPh sb="29" eb="30">
      <t>カセ</t>
    </rPh>
    <phoneticPr fontId="2"/>
  </si>
  <si>
    <t>これよりひたすら淡路東側を北上。
夕方は多少交通量が多いですがマージンを稼ぐならここですね。</t>
    <rPh sb="8" eb="10">
      <t>アワジ</t>
    </rPh>
    <rPh sb="10" eb="12">
      <t>ヒガシガワ</t>
    </rPh>
    <rPh sb="13" eb="15">
      <t>ホクジョウ</t>
    </rPh>
    <rPh sb="17" eb="19">
      <t>ユウガタ</t>
    </rPh>
    <rPh sb="20" eb="22">
      <t>タショウ</t>
    </rPh>
    <rPh sb="22" eb="24">
      <t>コウツウ</t>
    </rPh>
    <rPh sb="24" eb="25">
      <t>リョウ</t>
    </rPh>
    <rPh sb="26" eb="27">
      <t>オオ</t>
    </rPh>
    <rPh sb="36" eb="37">
      <t>カセ</t>
    </rPh>
    <phoneticPr fontId="2"/>
  </si>
  <si>
    <t>船を降りて本州へ。</t>
    <rPh sb="0" eb="1">
      <t>フネ</t>
    </rPh>
    <rPh sb="2" eb="3">
      <t>オ</t>
    </rPh>
    <rPh sb="5" eb="7">
      <t>ホンシュウ</t>
    </rPh>
    <phoneticPr fontId="2"/>
  </si>
  <si>
    <t>船を降りて淡路島へ。</t>
    <rPh sb="0" eb="1">
      <t>フネ</t>
    </rPh>
    <rPh sb="2" eb="3">
      <t>オ</t>
    </rPh>
    <rPh sb="5" eb="8">
      <t>アワジシマ</t>
    </rPh>
    <phoneticPr fontId="2"/>
  </si>
  <si>
    <t>ジェノバラインの時計を撮影してください。
ここからジェノバラインに乗船してください。</t>
    <rPh sb="8" eb="10">
      <t>トケイ</t>
    </rPh>
    <rPh sb="11" eb="13">
      <t>サツエイ</t>
    </rPh>
    <rPh sb="33" eb="35">
      <t>ジョウセン</t>
    </rPh>
    <phoneticPr fontId="2"/>
  </si>
  <si>
    <t>ジェノバラインの時計を撮影すること。
ここよりジェノバラインに乗船してください。</t>
    <rPh sb="31" eb="33">
      <t>ジョウセン</t>
    </rPh>
    <phoneticPr fontId="2"/>
  </si>
  <si>
    <t>再び南淡の海沿いの道。195キロ地点から再び登り（水仙ライン）が始まります。</t>
    <rPh sb="0" eb="1">
      <t>フタタ</t>
    </rPh>
    <rPh sb="2" eb="4">
      <t>ナンダン</t>
    </rPh>
    <rPh sb="5" eb="7">
      <t>ウミゾ</t>
    </rPh>
    <rPh sb="9" eb="10">
      <t>ミチ</t>
    </rPh>
    <rPh sb="16" eb="18">
      <t>チテン</t>
    </rPh>
    <rPh sb="20" eb="21">
      <t>フタタ</t>
    </rPh>
    <rPh sb="22" eb="23">
      <t>ノボ</t>
    </rPh>
    <rPh sb="25" eb="27">
      <t>スイセン</t>
    </rPh>
    <rPh sb="32" eb="33">
      <t>ハジ</t>
    </rPh>
    <phoneticPr fontId="2"/>
  </si>
  <si>
    <t>これより神戸ブルべ最強の柏原山へ。本当にここを上るのか？！という箇所を左折。ここから山頂までは本当にキツイ。20％超を連発する上に、落ち葉・落石など障害物多数・・・・。</t>
    <rPh sb="4" eb="6">
      <t>コウベ</t>
    </rPh>
    <rPh sb="9" eb="11">
      <t>サイキョウ</t>
    </rPh>
    <rPh sb="12" eb="14">
      <t>カシハラ</t>
    </rPh>
    <rPh sb="14" eb="15">
      <t>ヤマ</t>
    </rPh>
    <rPh sb="17" eb="19">
      <t>ホントウ</t>
    </rPh>
    <rPh sb="23" eb="24">
      <t>ノボ</t>
    </rPh>
    <rPh sb="32" eb="34">
      <t>カショ</t>
    </rPh>
    <rPh sb="35" eb="37">
      <t>サセツ</t>
    </rPh>
    <rPh sb="42" eb="44">
      <t>サンチョウ</t>
    </rPh>
    <rPh sb="47" eb="49">
      <t>ホントウ</t>
    </rPh>
    <rPh sb="57" eb="58">
      <t>チョウ</t>
    </rPh>
    <rPh sb="59" eb="61">
      <t>レンパツ</t>
    </rPh>
    <rPh sb="63" eb="64">
      <t>ウエ</t>
    </rPh>
    <rPh sb="66" eb="67">
      <t>オ</t>
    </rPh>
    <rPh sb="68" eb="69">
      <t>バ</t>
    </rPh>
    <rPh sb="70" eb="72">
      <t>ラクセキ</t>
    </rPh>
    <rPh sb="74" eb="77">
      <t>ショウガイブツ</t>
    </rPh>
    <rPh sb="77" eb="79">
      <t>タスウ</t>
    </rPh>
    <phoneticPr fontId="2"/>
  </si>
  <si>
    <t>右側。展望案内図をバックに自転車の写真を撮ること。ここから下ります。気を付けて。</t>
    <rPh sb="0" eb="2">
      <t>ミギガワ</t>
    </rPh>
    <rPh sb="3" eb="5">
      <t>テンボウ</t>
    </rPh>
    <rPh sb="5" eb="8">
      <t>アンナイズ</t>
    </rPh>
    <rPh sb="13" eb="16">
      <t>ジテンシャ</t>
    </rPh>
    <rPh sb="17" eb="19">
      <t>シャシン</t>
    </rPh>
    <rPh sb="20" eb="21">
      <t>ト</t>
    </rPh>
    <rPh sb="29" eb="30">
      <t>クダ</t>
    </rPh>
    <rPh sb="34" eb="35">
      <t>キ</t>
    </rPh>
    <rPh sb="36" eb="37">
      <t>ツ</t>
    </rPh>
    <phoneticPr fontId="2"/>
  </si>
  <si>
    <t>下りきったあたりにコンビニあります。</t>
    <rPh sb="0" eb="1">
      <t>クダ</t>
    </rPh>
    <phoneticPr fontId="2"/>
  </si>
  <si>
    <t>再び神戸ブルべ定番のアップダウンが始まります。</t>
    <rPh sb="0" eb="1">
      <t>フタタ</t>
    </rPh>
    <rPh sb="2" eb="4">
      <t>コウベ</t>
    </rPh>
    <rPh sb="7" eb="9">
      <t>テイバン</t>
    </rPh>
    <rPh sb="17" eb="18">
      <t>ハジ</t>
    </rPh>
    <phoneticPr fontId="2"/>
  </si>
  <si>
    <t>下りの道中にあるので見落とし注意</t>
    <rPh sb="0" eb="1">
      <t>クダ</t>
    </rPh>
    <rPh sb="3" eb="5">
      <t>ドウチュウ</t>
    </rPh>
    <rPh sb="10" eb="12">
      <t>ミオ</t>
    </rPh>
    <rPh sb="14" eb="16">
      <t>チュウイ</t>
    </rPh>
    <phoneticPr fontId="2"/>
  </si>
  <si>
    <t>角に関西スーパーがあります</t>
    <rPh sb="0" eb="1">
      <t>カド</t>
    </rPh>
    <rPh sb="2" eb="4">
      <t>カンサイ</t>
    </rPh>
    <phoneticPr fontId="2"/>
  </si>
  <si>
    <t>交通量がおおいかも？なので気を付けてください。</t>
    <rPh sb="0" eb="2">
      <t>コウツウ</t>
    </rPh>
    <rPh sb="2" eb="3">
      <t>リョウ</t>
    </rPh>
    <rPh sb="13" eb="14">
      <t>キ</t>
    </rPh>
    <rPh sb="15" eb="16">
      <t>ツ</t>
    </rPh>
    <phoneticPr fontId="2"/>
  </si>
  <si>
    <t>通過チェック・フォトコントロール⑥
展望案内図</t>
    <rPh sb="0" eb="2">
      <t>ツウカ</t>
    </rPh>
    <rPh sb="18" eb="20">
      <t>テンボウ</t>
    </rPh>
    <rPh sb="20" eb="23">
      <t>アンナイズ</t>
    </rPh>
    <phoneticPr fontId="2"/>
  </si>
  <si>
    <t>通過チェック・フォトコントロール⑦
三木防災公園</t>
    <rPh sb="0" eb="2">
      <t>ツウカ</t>
    </rPh>
    <rPh sb="18" eb="20">
      <t>ミキ</t>
    </rPh>
    <rPh sb="20" eb="22">
      <t>ボウサイ</t>
    </rPh>
    <rPh sb="22" eb="24">
      <t>コウエン</t>
    </rPh>
    <phoneticPr fontId="2"/>
  </si>
  <si>
    <t>右側。三木防災公園入口をバックに自転車の写真を撮ること。
ちょうど信号のところにあります。</t>
    <rPh sb="0" eb="2">
      <t>ミギガワ</t>
    </rPh>
    <rPh sb="3" eb="5">
      <t>ミキ</t>
    </rPh>
    <rPh sb="5" eb="7">
      <t>ボウサイ</t>
    </rPh>
    <rPh sb="7" eb="9">
      <t>コウエン</t>
    </rPh>
    <rPh sb="9" eb="11">
      <t>イリグチ</t>
    </rPh>
    <rPh sb="16" eb="19">
      <t>ジテンシャ</t>
    </rPh>
    <rPh sb="20" eb="22">
      <t>シャシン</t>
    </rPh>
    <rPh sb="23" eb="24">
      <t>ト</t>
    </rPh>
    <rPh sb="33" eb="35">
      <t>シンゴウ</t>
    </rPh>
    <phoneticPr fontId="2"/>
  </si>
  <si>
    <t>ゴールPC
ローソン山本通四丁目</t>
    <phoneticPr fontId="2"/>
  </si>
  <si>
    <t>レシートを取得してください</t>
    <rPh sb="5" eb="7">
      <t>シュトク</t>
    </rPh>
    <phoneticPr fontId="2"/>
  </si>
  <si>
    <t>県道21号→国道2号</t>
    <rPh sb="0" eb="2">
      <t>ケンドウ</t>
    </rPh>
    <rPh sb="4" eb="5">
      <t>ゴウ</t>
    </rPh>
    <rPh sb="6" eb="8">
      <t>コクドウ</t>
    </rPh>
    <rPh sb="9" eb="10">
      <t>ゴウ</t>
    </rPh>
    <phoneticPr fontId="2"/>
  </si>
  <si>
    <t>JRの高架を超えてすぐに曲がる。交通量が多いので注意。</t>
    <rPh sb="3" eb="5">
      <t>コウカ</t>
    </rPh>
    <rPh sb="6" eb="7">
      <t>コ</t>
    </rPh>
    <rPh sb="12" eb="13">
      <t>マ</t>
    </rPh>
    <rPh sb="16" eb="18">
      <t>コウツウ</t>
    </rPh>
    <rPh sb="18" eb="19">
      <t>リョウ</t>
    </rPh>
    <rPh sb="20" eb="21">
      <t>オオ</t>
    </rPh>
    <rPh sb="24" eb="26">
      <t>チュウイ</t>
    </rPh>
    <phoneticPr fontId="2"/>
  </si>
  <si>
    <t>（ゴール受付）マクドナルド　脇浜店</t>
    <rPh sb="4" eb="6">
      <t>ウケツケ</t>
    </rPh>
    <rPh sb="14" eb="16">
      <t>ワキハマ</t>
    </rPh>
    <rPh sb="16" eb="17">
      <t>ミセ</t>
    </rPh>
    <phoneticPr fontId="2"/>
  </si>
  <si>
    <t>お疲れ様でした。ゴール受付を行ってください。
道路の向かい側にあるので気をつけて渡ってください。</t>
    <rPh sb="1" eb="2">
      <t>ツカ</t>
    </rPh>
    <rPh sb="3" eb="4">
      <t>サマ</t>
    </rPh>
    <rPh sb="11" eb="13">
      <t>ウケツケ</t>
    </rPh>
    <rPh sb="14" eb="15">
      <t>オコナ</t>
    </rPh>
    <rPh sb="23" eb="25">
      <t>ドウロ</t>
    </rPh>
    <rPh sb="26" eb="27">
      <t>ム</t>
    </rPh>
    <rPh sb="29" eb="30">
      <t>ガワ</t>
    </rPh>
    <rPh sb="35" eb="36">
      <t>キ</t>
    </rPh>
    <rPh sb="40" eb="41">
      <t>ワタ</t>
    </rPh>
    <phoneticPr fontId="2"/>
  </si>
  <si>
    <t>公園を出て左方向へ進む</t>
    <rPh sb="0" eb="2">
      <t>コウエン</t>
    </rPh>
    <rPh sb="3" eb="4">
      <t>デ</t>
    </rPh>
    <rPh sb="5" eb="6">
      <t>ヒダリ</t>
    </rPh>
    <rPh sb="6" eb="8">
      <t>ホウコウ</t>
    </rPh>
    <rPh sb="9" eb="10">
      <t>スス</t>
    </rPh>
    <phoneticPr fontId="1"/>
  </si>
  <si>
    <t>BRM111神戸300All Road Stage.1淡路山脈</t>
    <rPh sb="6" eb="8">
      <t>コウベ</t>
    </rPh>
    <rPh sb="27" eb="29">
      <t>アワジ</t>
    </rPh>
    <rPh sb="29" eb="31">
      <t>サンミャク</t>
    </rPh>
    <phoneticPr fontId="2"/>
  </si>
  <si>
    <t>06:04～07:48</t>
    <phoneticPr fontId="2"/>
  </si>
  <si>
    <t>06:34～08:18</t>
    <phoneticPr fontId="2"/>
  </si>
  <si>
    <t>06:49～09:08</t>
    <phoneticPr fontId="2"/>
  </si>
  <si>
    <t>07:19～09:38</t>
    <phoneticPr fontId="2"/>
  </si>
  <si>
    <t>12:29～21:44</t>
    <phoneticPr fontId="2"/>
  </si>
  <si>
    <t>12:59～22:14</t>
    <phoneticPr fontId="2"/>
  </si>
  <si>
    <t xml:space="preserve">14:00～ 01/12 01:00   </t>
    <phoneticPr fontId="2"/>
  </si>
  <si>
    <t xml:space="preserve">14:30～ 01/12 01:30   </t>
    <phoneticPr fontId="2"/>
  </si>
  <si>
    <t xml:space="preserve">01/12 2時までにゴール受付を行ってください。 </t>
    <rPh sb="7" eb="8">
      <t>ジ</t>
    </rPh>
    <rPh sb="14" eb="16">
      <t>ウケツケ</t>
    </rPh>
    <rPh sb="17" eb="18">
      <t>オコナ</t>
    </rPh>
    <phoneticPr fontId="2"/>
  </si>
  <si>
    <t>手前の側道を下る</t>
    <rPh sb="0" eb="2">
      <t>テマエ</t>
    </rPh>
    <rPh sb="3" eb="5">
      <t>ソクドウ</t>
    </rPh>
    <rPh sb="6" eb="7">
      <t>クダ</t>
    </rPh>
    <phoneticPr fontId="2"/>
  </si>
  <si>
    <t>国道28号</t>
    <rPh sb="0" eb="2">
      <t>コクドウ</t>
    </rPh>
    <rPh sb="4" eb="5">
      <t>ゴウ</t>
    </rPh>
    <phoneticPr fontId="2"/>
  </si>
  <si>
    <t>大きく左折</t>
    <rPh sb="0" eb="1">
      <t>オオ</t>
    </rPh>
    <rPh sb="3" eb="5">
      <t>サセツ</t>
    </rPh>
    <phoneticPr fontId="1"/>
  </si>
  <si>
    <t>これよりAll ROAD区間。舗装はされていますがなかなか荒れてます。注意！！</t>
    <phoneticPr fontId="2"/>
  </si>
  <si>
    <t>変形四差路</t>
    <rPh sb="0" eb="2">
      <t>ヘンケイ</t>
    </rPh>
    <rPh sb="2" eb="3">
      <t>ヨン</t>
    </rPh>
    <rPh sb="3" eb="4">
      <t>サ</t>
    </rPh>
    <rPh sb="4" eb="5">
      <t>ロ</t>
    </rPh>
    <phoneticPr fontId="2"/>
  </si>
  <si>
    <t>Y字路</t>
    <rPh sb="1" eb="3">
      <t>ジロ</t>
    </rPh>
    <phoneticPr fontId="2"/>
  </si>
  <si>
    <t>側道を上ること</t>
    <rPh sb="0" eb="2">
      <t>ソクドウ</t>
    </rPh>
    <rPh sb="3" eb="4">
      <t>ノボ</t>
    </rPh>
    <phoneticPr fontId="2"/>
  </si>
  <si>
    <t>寺の境内より押し歩きで展望所へ。摩耶山展望所の看板をバックに自転車の写真を撮ること。手前の寺の写真でも可。（来たことがわかればOKでず）
この先もテクニカルな小道が続きますので気を付けて走ってください。</t>
    <rPh sb="0" eb="1">
      <t>テラ</t>
    </rPh>
    <rPh sb="2" eb="4">
      <t>ケイダイ</t>
    </rPh>
    <rPh sb="6" eb="7">
      <t>オ</t>
    </rPh>
    <rPh sb="8" eb="9">
      <t>アル</t>
    </rPh>
    <rPh sb="11" eb="13">
      <t>テンボウ</t>
    </rPh>
    <rPh sb="13" eb="14">
      <t>ジョ</t>
    </rPh>
    <rPh sb="16" eb="18">
      <t>マヤ</t>
    </rPh>
    <rPh sb="18" eb="19">
      <t>ヤマ</t>
    </rPh>
    <rPh sb="19" eb="21">
      <t>テンボウ</t>
    </rPh>
    <rPh sb="21" eb="22">
      <t>ショ</t>
    </rPh>
    <rPh sb="23" eb="25">
      <t>カンバン</t>
    </rPh>
    <rPh sb="30" eb="33">
      <t>ジテンシャ</t>
    </rPh>
    <rPh sb="34" eb="36">
      <t>シャシン</t>
    </rPh>
    <rPh sb="37" eb="38">
      <t>ト</t>
    </rPh>
    <rPh sb="42" eb="44">
      <t>テマエ</t>
    </rPh>
    <rPh sb="45" eb="46">
      <t>テラ</t>
    </rPh>
    <rPh sb="47" eb="49">
      <t>シャシン</t>
    </rPh>
    <rPh sb="51" eb="52">
      <t>カ</t>
    </rPh>
    <rPh sb="54" eb="55">
      <t>キ</t>
    </rPh>
    <rPh sb="71" eb="72">
      <t>サキ</t>
    </rPh>
    <rPh sb="79" eb="81">
      <t>コミチ</t>
    </rPh>
    <rPh sb="82" eb="83">
      <t>ツヅ</t>
    </rPh>
    <rPh sb="88" eb="89">
      <t>キ</t>
    </rPh>
    <rPh sb="90" eb="91">
      <t>ツ</t>
    </rPh>
    <rPh sb="93" eb="94">
      <t>ハシ</t>
    </rPh>
    <phoneticPr fontId="2"/>
  </si>
  <si>
    <t>通過チェック・フォトコントロール②</t>
  </si>
  <si>
    <t>摩耶山　展望所　展望所が見つからない場合は手前のお寺でもOK</t>
    <rPh sb="8" eb="10">
      <t>テンボウ</t>
    </rPh>
    <rPh sb="10" eb="11">
      <t>ショ</t>
    </rPh>
    <rPh sb="12" eb="13">
      <t>ミ</t>
    </rPh>
    <rPh sb="18" eb="20">
      <t>バアイ</t>
    </rPh>
    <rPh sb="21" eb="23">
      <t>テマエ</t>
    </rPh>
    <rPh sb="25" eb="26">
      <t>テラ</t>
    </rPh>
    <phoneticPr fontId="2"/>
  </si>
  <si>
    <t>道の駅　うずしお　　道の駅うずしおに来たことがわかれば何でもOKです</t>
    <rPh sb="0" eb="1">
      <t>ミチ</t>
    </rPh>
    <rPh sb="2" eb="3">
      <t>エキ</t>
    </rPh>
    <rPh sb="10" eb="11">
      <t>ミチ</t>
    </rPh>
    <rPh sb="12" eb="13">
      <t>エキ</t>
    </rPh>
    <rPh sb="18" eb="19">
      <t>キ</t>
    </rPh>
    <rPh sb="27" eb="28">
      <t>ナン</t>
    </rPh>
    <phoneticPr fontId="2"/>
  </si>
  <si>
    <t>通過チェック⑤（フォトコントロール）</t>
    <rPh sb="0" eb="2">
      <t>ツウカ</t>
    </rPh>
    <phoneticPr fontId="2"/>
  </si>
  <si>
    <t>諭鶴羽神社</t>
    <rPh sb="0" eb="1">
      <t>サトシ</t>
    </rPh>
    <rPh sb="1" eb="2">
      <t>ツル</t>
    </rPh>
    <rPh sb="2" eb="3">
      <t>ハネ</t>
    </rPh>
    <rPh sb="3" eb="5">
      <t>ジンジャ</t>
    </rPh>
    <phoneticPr fontId="2"/>
  </si>
  <si>
    <t>展望案内図</t>
    <rPh sb="0" eb="2">
      <t>テンボウ</t>
    </rPh>
    <rPh sb="2" eb="5">
      <t>アンナイズ</t>
    </rPh>
    <phoneticPr fontId="2"/>
  </si>
  <si>
    <t>通過チェック⑦（フォトコントロール）</t>
    <rPh sb="0" eb="2">
      <t>ツウカ</t>
    </rPh>
    <phoneticPr fontId="2"/>
  </si>
  <si>
    <t>三木防災公園</t>
    <rPh sb="0" eb="2">
      <t>ミキ</t>
    </rPh>
    <rPh sb="2" eb="4">
      <t>ボウサイ</t>
    </rPh>
    <rPh sb="4" eb="6">
      <t>コウエン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</si>
</sst>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13">
    <font>
      <sz val="11"/>
      <name val="ＭＳ Ｐゴシック"/>
      <family val="3"/>
      <charset val="128"/>
    </font>
    <font>
      <sz val="10"/>
      <name val="ＭＳ Ｐゴシック"/>
      <family val="3"/>
      <charset val="128"/>
    </font>
    <font>
      <sz val="6"/>
      <name val="ＭＳ Ｐゴシック"/>
      <family val="3"/>
      <charset val="128"/>
    </font>
    <font>
      <sz val="10"/>
      <name val="ＭＳ Ｐゴシック"/>
      <family val="3"/>
      <charset val="128"/>
      <scheme val="major"/>
    </font>
    <font>
      <sz val="9"/>
      <color theme="1"/>
      <name val="ＭＳ Ｐゴシック"/>
      <family val="3"/>
      <charset val="128"/>
      <scheme val="major"/>
    </font>
    <font>
      <sz val="11"/>
      <name val="ＭＳ Ｐゴシック"/>
      <family val="3"/>
      <charset val="128"/>
      <scheme val="major"/>
    </font>
    <font>
      <b/>
      <sz val="10"/>
      <color theme="1"/>
      <name val="Meiryo UI"/>
      <family val="3"/>
      <charset val="128"/>
    </font>
    <font>
      <b/>
      <sz val="9"/>
      <name val="Meiryo UI"/>
      <family val="3"/>
      <charset val="128"/>
    </font>
    <font>
      <b/>
      <sz val="12"/>
      <color theme="1"/>
      <name val="Meiryo UI"/>
      <family val="3"/>
      <charset val="128"/>
    </font>
    <font>
      <b/>
      <sz val="11"/>
      <color theme="1"/>
      <name val="Meiryo UI"/>
      <family val="3"/>
      <charset val="128"/>
    </font>
    <font>
      <b/>
      <sz val="9"/>
      <color theme="1"/>
      <name val="Meiryo UI"/>
      <family val="3"/>
      <charset val="128"/>
    </font>
    <font>
      <b/>
      <sz val="13"/>
      <name val="Meiryo UI"/>
      <family val="3"/>
      <charset val="128"/>
    </font>
    <font>
      <b/>
      <sz val="9"/>
      <color rgb="FFFF0000"/>
      <name val="Meiryo UI"/>
      <family val="3"/>
      <charset val="128"/>
    </font>
  </fonts>
  <fills count="4">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s>
  <borders count="18">
    <border>
      <left/>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s>
  <cellStyleXfs count="1">
    <xf numFmtId="0" fontId="0" fillId="0" borderId="0">
      <alignment vertical="center"/>
    </xf>
  </cellStyleXfs>
  <cellXfs count="88">
    <xf numFmtId="0" fontId="0" fillId="0" borderId="0" xfId="0">
      <alignment vertical="center"/>
    </xf>
    <xf numFmtId="0" fontId="3" fillId="0" borderId="0" xfId="0" applyFont="1" applyFill="1">
      <alignment vertical="center"/>
    </xf>
    <xf numFmtId="176" fontId="3" fillId="0" borderId="0" xfId="0" applyNumberFormat="1" applyFont="1" applyFill="1" applyAlignment="1">
      <alignment horizontal="right" vertical="center"/>
    </xf>
    <xf numFmtId="0" fontId="3" fillId="0" borderId="0" xfId="0" applyFont="1" applyFill="1" applyAlignment="1">
      <alignment vertical="center"/>
    </xf>
    <xf numFmtId="176" fontId="4" fillId="0" borderId="0" xfId="0" applyNumberFormat="1" applyFont="1" applyFill="1" applyAlignment="1">
      <alignment horizontal="left" vertical="center"/>
    </xf>
    <xf numFmtId="0" fontId="5" fillId="0" borderId="0" xfId="0" applyFont="1" applyAlignment="1">
      <alignment vertical="center"/>
    </xf>
    <xf numFmtId="0" fontId="6" fillId="0" borderId="5" xfId="0" applyFont="1" applyFill="1" applyBorder="1" applyAlignment="1">
      <alignment vertical="center" wrapText="1"/>
    </xf>
    <xf numFmtId="176" fontId="8" fillId="0" borderId="5" xfId="0" applyNumberFormat="1" applyFont="1" applyFill="1" applyBorder="1" applyAlignment="1">
      <alignment horizontal="right" vertical="center"/>
    </xf>
    <xf numFmtId="176" fontId="9" fillId="0" borderId="5" xfId="0" applyNumberFormat="1" applyFont="1" applyFill="1" applyBorder="1" applyAlignment="1">
      <alignment horizontal="right" vertical="center"/>
    </xf>
    <xf numFmtId="0" fontId="10" fillId="0" borderId="5" xfId="0" applyFont="1" applyFill="1" applyBorder="1" applyAlignment="1">
      <alignment vertical="center" wrapText="1"/>
    </xf>
    <xf numFmtId="0" fontId="7" fillId="0" borderId="9" xfId="0" applyFont="1" applyFill="1" applyBorder="1">
      <alignment vertical="center"/>
    </xf>
    <xf numFmtId="0" fontId="10" fillId="0" borderId="9" xfId="0" applyFont="1" applyFill="1" applyBorder="1" applyAlignment="1">
      <alignment vertical="center" wrapText="1"/>
    </xf>
    <xf numFmtId="0" fontId="10" fillId="0" borderId="9" xfId="0" applyFont="1" applyFill="1" applyBorder="1" applyAlignment="1">
      <alignment vertical="center"/>
    </xf>
    <xf numFmtId="0" fontId="8" fillId="0" borderId="9" xfId="0" applyFont="1" applyFill="1" applyBorder="1">
      <alignment vertical="center"/>
    </xf>
    <xf numFmtId="0" fontId="10" fillId="0" borderId="9" xfId="0" applyFont="1" applyFill="1" applyBorder="1">
      <alignment vertical="center"/>
    </xf>
    <xf numFmtId="176" fontId="10" fillId="0" borderId="10" xfId="0" applyNumberFormat="1" applyFont="1" applyFill="1" applyBorder="1">
      <alignment vertical="center"/>
    </xf>
    <xf numFmtId="0" fontId="8" fillId="0" borderId="9" xfId="0" applyFont="1" applyFill="1" applyBorder="1" applyAlignment="1">
      <alignment vertical="center" wrapText="1"/>
    </xf>
    <xf numFmtId="176" fontId="10" fillId="0" borderId="15" xfId="0" applyNumberFormat="1" applyFont="1" applyFill="1" applyBorder="1">
      <alignment vertical="center"/>
    </xf>
    <xf numFmtId="176" fontId="8" fillId="0" borderId="9" xfId="0" applyNumberFormat="1" applyFont="1" applyFill="1" applyBorder="1" applyAlignment="1">
      <alignment horizontal="right" vertical="center"/>
    </xf>
    <xf numFmtId="0" fontId="8" fillId="0" borderId="4" xfId="0" applyFont="1" applyFill="1" applyBorder="1">
      <alignment vertical="center"/>
    </xf>
    <xf numFmtId="0" fontId="8" fillId="0" borderId="5" xfId="0" applyFont="1" applyFill="1" applyBorder="1">
      <alignment vertical="center"/>
    </xf>
    <xf numFmtId="0" fontId="8" fillId="0" borderId="6" xfId="0" applyFont="1" applyFill="1" applyBorder="1">
      <alignment vertical="center"/>
    </xf>
    <xf numFmtId="176" fontId="8" fillId="0" borderId="6" xfId="0" applyNumberFormat="1" applyFont="1" applyFill="1" applyBorder="1" applyAlignment="1">
      <alignment horizontal="right" vertical="center"/>
    </xf>
    <xf numFmtId="0" fontId="10" fillId="0" borderId="6" xfId="0" applyFont="1" applyFill="1" applyBorder="1" applyAlignment="1">
      <alignment vertical="center"/>
    </xf>
    <xf numFmtId="0" fontId="10" fillId="0" borderId="7" xfId="0" applyFont="1" applyFill="1" applyBorder="1">
      <alignment vertical="center"/>
    </xf>
    <xf numFmtId="176" fontId="10" fillId="0" borderId="7" xfId="0" applyNumberFormat="1" applyFont="1" applyFill="1" applyBorder="1">
      <alignment vertical="center"/>
    </xf>
    <xf numFmtId="0" fontId="10" fillId="0" borderId="8" xfId="0" applyFont="1" applyFill="1" applyBorder="1">
      <alignment vertical="center"/>
    </xf>
    <xf numFmtId="176" fontId="10" fillId="0" borderId="8" xfId="0" applyNumberFormat="1" applyFont="1" applyFill="1" applyBorder="1">
      <alignment vertical="center"/>
    </xf>
    <xf numFmtId="0" fontId="10" fillId="0" borderId="5" xfId="0" applyFont="1" applyFill="1" applyBorder="1" applyAlignment="1">
      <alignment vertical="center"/>
    </xf>
    <xf numFmtId="0" fontId="8" fillId="0" borderId="5" xfId="0" applyFont="1" applyFill="1" applyBorder="1" applyAlignment="1">
      <alignment vertical="center" wrapText="1"/>
    </xf>
    <xf numFmtId="0" fontId="6" fillId="0" borderId="0" xfId="0" applyFont="1" applyFill="1">
      <alignment vertical="center"/>
    </xf>
    <xf numFmtId="0" fontId="10" fillId="0" borderId="5" xfId="0" applyFont="1" applyFill="1" applyBorder="1">
      <alignment vertical="center"/>
    </xf>
    <xf numFmtId="0" fontId="9" fillId="0" borderId="4" xfId="0" applyFont="1" applyFill="1" applyBorder="1">
      <alignment vertical="center"/>
    </xf>
    <xf numFmtId="0" fontId="9" fillId="0" borderId="5" xfId="0" applyFont="1" applyFill="1" applyBorder="1">
      <alignment vertical="center"/>
    </xf>
    <xf numFmtId="0" fontId="9" fillId="0" borderId="9" xfId="0" applyFont="1" applyFill="1" applyBorder="1" applyAlignment="1">
      <alignment vertical="center" wrapText="1"/>
    </xf>
    <xf numFmtId="176" fontId="9" fillId="0" borderId="10" xfId="0" applyNumberFormat="1" applyFont="1" applyFill="1" applyBorder="1">
      <alignment vertical="center"/>
    </xf>
    <xf numFmtId="0" fontId="8" fillId="0" borderId="0" xfId="0" applyFont="1" applyFill="1" applyBorder="1">
      <alignment vertical="center"/>
    </xf>
    <xf numFmtId="0" fontId="10" fillId="0" borderId="10" xfId="0" applyFont="1" applyFill="1" applyBorder="1">
      <alignment vertical="center"/>
    </xf>
    <xf numFmtId="0" fontId="8" fillId="2" borderId="4" xfId="0" applyFont="1" applyFill="1" applyBorder="1">
      <alignment vertical="center"/>
    </xf>
    <xf numFmtId="0" fontId="8" fillId="2" borderId="5" xfId="0" applyFont="1" applyFill="1" applyBorder="1">
      <alignment vertical="center"/>
    </xf>
    <xf numFmtId="0" fontId="8" fillId="2" borderId="6" xfId="0" applyFont="1" applyFill="1" applyBorder="1">
      <alignment vertical="center"/>
    </xf>
    <xf numFmtId="176" fontId="8" fillId="2" borderId="6" xfId="0" applyNumberFormat="1" applyFont="1" applyFill="1" applyBorder="1" applyAlignment="1">
      <alignment horizontal="right" vertical="center"/>
    </xf>
    <xf numFmtId="0" fontId="6" fillId="2" borderId="14" xfId="0" applyFont="1" applyFill="1" applyBorder="1" applyAlignment="1">
      <alignment vertical="center" wrapText="1"/>
    </xf>
    <xf numFmtId="0" fontId="10" fillId="2" borderId="6" xfId="0" applyFont="1" applyFill="1" applyBorder="1" applyAlignment="1">
      <alignment vertical="center"/>
    </xf>
    <xf numFmtId="0" fontId="10" fillId="2" borderId="7" xfId="0" applyFont="1" applyFill="1" applyBorder="1">
      <alignment vertical="center"/>
    </xf>
    <xf numFmtId="0" fontId="8" fillId="2" borderId="5" xfId="0" applyFont="1" applyFill="1" applyBorder="1" applyAlignment="1">
      <alignment vertical="center" wrapText="1"/>
    </xf>
    <xf numFmtId="176" fontId="8" fillId="2" borderId="5" xfId="0" applyNumberFormat="1" applyFont="1" applyFill="1" applyBorder="1" applyAlignment="1">
      <alignment horizontal="right" vertical="center"/>
    </xf>
    <xf numFmtId="0" fontId="6" fillId="2" borderId="5" xfId="0" applyFont="1" applyFill="1" applyBorder="1" applyAlignment="1">
      <alignment vertical="center" wrapText="1"/>
    </xf>
    <xf numFmtId="0" fontId="10" fillId="2" borderId="5" xfId="0" applyFont="1" applyFill="1" applyBorder="1" applyAlignment="1">
      <alignment vertical="center" wrapText="1"/>
    </xf>
    <xf numFmtId="0" fontId="10" fillId="2" borderId="8" xfId="0" applyFont="1" applyFill="1" applyBorder="1">
      <alignment vertical="center"/>
    </xf>
    <xf numFmtId="176" fontId="10" fillId="2" borderId="8" xfId="0" applyNumberFormat="1" applyFont="1" applyFill="1" applyBorder="1">
      <alignment vertical="center"/>
    </xf>
    <xf numFmtId="0" fontId="8" fillId="2" borderId="9" xfId="0" applyFont="1" applyFill="1" applyBorder="1">
      <alignment vertical="center"/>
    </xf>
    <xf numFmtId="0" fontId="10" fillId="2" borderId="5" xfId="0" applyFont="1" applyFill="1" applyBorder="1">
      <alignment vertical="center"/>
    </xf>
    <xf numFmtId="0" fontId="8" fillId="2" borderId="16" xfId="0" applyFont="1" applyFill="1" applyBorder="1" applyAlignment="1">
      <alignment vertical="center" wrapText="1"/>
    </xf>
    <xf numFmtId="0" fontId="8" fillId="2" borderId="9" xfId="0" applyFont="1" applyFill="1" applyBorder="1" applyAlignment="1">
      <alignment vertical="center" wrapText="1"/>
    </xf>
    <xf numFmtId="0" fontId="10" fillId="2" borderId="9" xfId="0" applyFont="1" applyFill="1" applyBorder="1">
      <alignment vertical="center"/>
    </xf>
    <xf numFmtId="0" fontId="10" fillId="2" borderId="9" xfId="0" applyFont="1" applyFill="1" applyBorder="1" applyAlignment="1">
      <alignment vertical="center" wrapText="1"/>
    </xf>
    <xf numFmtId="176" fontId="10" fillId="2" borderId="10" xfId="0" applyNumberFormat="1" applyFont="1" applyFill="1" applyBorder="1">
      <alignment vertical="center"/>
    </xf>
    <xf numFmtId="0" fontId="10" fillId="2" borderId="9" xfId="0" applyFont="1" applyFill="1" applyBorder="1" applyAlignment="1">
      <alignment vertical="center"/>
    </xf>
    <xf numFmtId="176" fontId="8" fillId="2" borderId="9" xfId="0" applyNumberFormat="1" applyFont="1" applyFill="1" applyBorder="1" applyAlignment="1">
      <alignment horizontal="right" vertical="center"/>
    </xf>
    <xf numFmtId="176" fontId="10" fillId="2" borderId="15" xfId="0" applyNumberFormat="1" applyFont="1" applyFill="1" applyBorder="1">
      <alignment vertical="center"/>
    </xf>
    <xf numFmtId="176" fontId="10" fillId="0" borderId="0" xfId="0" applyNumberFormat="1" applyFont="1" applyFill="1" applyAlignment="1">
      <alignment horizontal="left" vertical="center"/>
    </xf>
    <xf numFmtId="176" fontId="6" fillId="0" borderId="0" xfId="0" applyNumberFormat="1" applyFont="1" applyFill="1" applyAlignment="1">
      <alignment horizontal="right" vertical="center"/>
    </xf>
    <xf numFmtId="0" fontId="6" fillId="0" borderId="0" xfId="0" applyFont="1" applyFill="1" applyAlignment="1">
      <alignment vertical="center"/>
    </xf>
    <xf numFmtId="0" fontId="8" fillId="0" borderId="1" xfId="0" applyFont="1" applyFill="1" applyBorder="1">
      <alignment vertical="center"/>
    </xf>
    <xf numFmtId="0" fontId="8" fillId="0" borderId="2" xfId="0" applyFont="1" applyFill="1" applyBorder="1">
      <alignment vertical="center"/>
    </xf>
    <xf numFmtId="176" fontId="8" fillId="0" borderId="2" xfId="0" applyNumberFormat="1" applyFont="1" applyFill="1" applyBorder="1" applyAlignment="1">
      <alignment horizontal="left" vertical="center"/>
    </xf>
    <xf numFmtId="176" fontId="8" fillId="0" borderId="2" xfId="0" applyNumberFormat="1" applyFont="1" applyFill="1" applyBorder="1" applyAlignment="1">
      <alignment horizontal="right" vertical="center"/>
    </xf>
    <xf numFmtId="0" fontId="10" fillId="0" borderId="2" xfId="0" applyFont="1" applyFill="1" applyBorder="1">
      <alignment vertical="center"/>
    </xf>
    <xf numFmtId="0" fontId="10" fillId="0" borderId="2" xfId="0" applyFont="1" applyFill="1" applyBorder="1" applyAlignment="1">
      <alignment vertical="center"/>
    </xf>
    <xf numFmtId="0" fontId="10" fillId="0" borderId="3" xfId="0" applyFont="1" applyFill="1" applyBorder="1">
      <alignment vertical="center"/>
    </xf>
    <xf numFmtId="0" fontId="9" fillId="0" borderId="0" xfId="0" applyFont="1" applyFill="1">
      <alignment vertical="center"/>
    </xf>
    <xf numFmtId="0" fontId="11" fillId="0" borderId="9" xfId="0" applyFont="1" applyFill="1" applyBorder="1">
      <alignment vertical="center"/>
    </xf>
    <xf numFmtId="0" fontId="12" fillId="0" borderId="9" xfId="0" applyFont="1" applyFill="1" applyBorder="1" applyAlignment="1">
      <alignment vertical="center" wrapText="1"/>
    </xf>
    <xf numFmtId="0" fontId="8" fillId="3" borderId="9" xfId="0" applyFont="1" applyFill="1" applyBorder="1">
      <alignment vertical="center"/>
    </xf>
    <xf numFmtId="176" fontId="6" fillId="0" borderId="0" xfId="0" applyNumberFormat="1" applyFont="1" applyFill="1">
      <alignment vertical="center"/>
    </xf>
    <xf numFmtId="0" fontId="8" fillId="0" borderId="0" xfId="0" applyFont="1" applyFill="1">
      <alignment vertical="center"/>
    </xf>
    <xf numFmtId="176" fontId="8" fillId="0" borderId="0" xfId="0" applyNumberFormat="1" applyFont="1" applyFill="1" applyAlignment="1">
      <alignment horizontal="left" vertical="center"/>
    </xf>
    <xf numFmtId="176" fontId="8" fillId="0" borderId="0" xfId="0" applyNumberFormat="1" applyFont="1" applyFill="1" applyAlignment="1">
      <alignment horizontal="right" vertical="center"/>
    </xf>
    <xf numFmtId="14" fontId="8" fillId="0" borderId="0" xfId="0" applyNumberFormat="1" applyFont="1" applyFill="1" applyAlignment="1">
      <alignment vertical="center"/>
    </xf>
    <xf numFmtId="14" fontId="8" fillId="0" borderId="0" xfId="0" applyNumberFormat="1" applyFont="1" applyFill="1" applyAlignment="1">
      <alignment horizontal="right" vertical="center"/>
    </xf>
    <xf numFmtId="0" fontId="8" fillId="2" borderId="17" xfId="0" applyFont="1" applyFill="1" applyBorder="1">
      <alignment vertical="center"/>
    </xf>
    <xf numFmtId="0" fontId="11" fillId="2" borderId="11" xfId="0" applyFont="1" applyFill="1" applyBorder="1">
      <alignment vertical="center"/>
    </xf>
    <xf numFmtId="176" fontId="8" fillId="2" borderId="11" xfId="0" applyNumberFormat="1" applyFont="1" applyFill="1" applyBorder="1" applyAlignment="1">
      <alignment horizontal="right" vertical="center"/>
    </xf>
    <xf numFmtId="0" fontId="7" fillId="2" borderId="11" xfId="0" applyFont="1" applyFill="1" applyBorder="1">
      <alignment vertical="center"/>
    </xf>
    <xf numFmtId="0" fontId="10" fillId="2" borderId="11" xfId="0" applyFont="1" applyFill="1" applyBorder="1" applyAlignment="1">
      <alignment vertical="center" wrapText="1"/>
    </xf>
    <xf numFmtId="176" fontId="10" fillId="2" borderId="12" xfId="0" applyNumberFormat="1" applyFont="1" applyFill="1" applyBorder="1" applyAlignment="1">
      <alignment horizontal="center" vertical="center"/>
    </xf>
    <xf numFmtId="176" fontId="10" fillId="2" borderId="13" xfId="0" applyNumberFormat="1" applyFont="1" applyFill="1" applyBorder="1"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112</xdr:row>
      <xdr:rowOff>28575</xdr:rowOff>
    </xdr:from>
    <xdr:to>
      <xdr:col>3</xdr:col>
      <xdr:colOff>333375</xdr:colOff>
      <xdr:row>128</xdr:row>
      <xdr:rowOff>103585</xdr:rowOff>
    </xdr:to>
    <xdr:pic>
      <xdr:nvPicPr>
        <xdr:cNvPr id="2" name="図 1">
          <a:extLst>
            <a:ext uri="{FF2B5EF4-FFF2-40B4-BE49-F238E27FC236}">
              <a16:creationId xmlns:a16="http://schemas.microsoft.com/office/drawing/2014/main" id="{8D89CA51-B480-473A-8F8A-0DD6510D6F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6068675"/>
          <a:ext cx="5314950" cy="2970610"/>
        </a:xfrm>
        <a:prstGeom prst="rect">
          <a:avLst/>
        </a:prstGeom>
      </xdr:spPr>
    </xdr:pic>
    <xdr:clientData/>
  </xdr:twoCellAnchor>
  <xdr:twoCellAnchor editAs="oneCell">
    <xdr:from>
      <xdr:col>4</xdr:col>
      <xdr:colOff>0</xdr:colOff>
      <xdr:row>112</xdr:row>
      <xdr:rowOff>0</xdr:rowOff>
    </xdr:from>
    <xdr:to>
      <xdr:col>7</xdr:col>
      <xdr:colOff>299442</xdr:colOff>
      <xdr:row>128</xdr:row>
      <xdr:rowOff>142874</xdr:rowOff>
    </xdr:to>
    <xdr:pic>
      <xdr:nvPicPr>
        <xdr:cNvPr id="3" name="図 2">
          <a:extLst>
            <a:ext uri="{FF2B5EF4-FFF2-40B4-BE49-F238E27FC236}">
              <a16:creationId xmlns:a16="http://schemas.microsoft.com/office/drawing/2014/main" id="{1CA5B354-DE31-4364-8503-4AAAA33295E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34225" y="16040100"/>
          <a:ext cx="1794867" cy="3038474"/>
        </a:xfrm>
        <a:prstGeom prst="rect">
          <a:avLst/>
        </a:prstGeom>
      </xdr:spPr>
    </xdr:pic>
    <xdr:clientData/>
  </xdr:twoCellAnchor>
  <xdr:twoCellAnchor editAs="oneCell">
    <xdr:from>
      <xdr:col>4</xdr:col>
      <xdr:colOff>9525</xdr:colOff>
      <xdr:row>152</xdr:row>
      <xdr:rowOff>60145</xdr:rowOff>
    </xdr:from>
    <xdr:to>
      <xdr:col>7</xdr:col>
      <xdr:colOff>2709919</xdr:colOff>
      <xdr:row>167</xdr:row>
      <xdr:rowOff>114301</xdr:rowOff>
    </xdr:to>
    <xdr:pic>
      <xdr:nvPicPr>
        <xdr:cNvPr id="11" name="図 10" descr="https://lh3.googleusercontent.com/f6mF8F9pMhVUShqDrUgSs-Krc39Mg02i1-JQMoH0t8nKTspon-TaJmudksWBh0BwIa4cqg1JNtMJFpsC5bcPuzdTY_3fDzDV5PVMBtU-PM3H--qLxqwW3lS2Uyg4-Xwj_on1gN3z-TgtdaYb5mnDZEhRKoZ-k39giwlPgPdqo1kx350iVi1CPz-g-rAjGg9MszJYOkWYKnJk44_K_TTiHd_i42JMU1ODJ-mVpqavQX2anRXwkae9byc1NtPNYN6N7QDcD84r70K4zMwG1xL83mKmFhFuTrmeEoISTrhS1ywNJrkA0BIET6HdYaZ6b6ebrqz2syh7QEXmqBpgdlujP6z6icdXlZEbGZlIkuDw7tDH-HwQGwiTEwFq4fP8lRjV02Lh35unSuHJZhfVbDV5ThBfy2KwF5iIDz9x5gpvCT5sDZS53IU5tRLXt9PRBrVD7y3rcWaFNnfSqfT1jfU0QNZnIYyvoAIqVR67ggOHNlB5F5u52de5poqRcFSKdwYo1kXGRWYV6QJ5rZe67eBcFiLDbLZk_WWjbc8hWWFIWq37jEYv9lT5A54_ZtKyTsLyWjjyxYCmLDgu2jDa1xfU6-3jP5xhaZqUAVlQ6K-Pce02KHZCrq1ulzsrZ7DfaRNKqLREcxkV1xQ_Sq5-QCGljvfj3t6MqKG_uoxdeFrbiy5RJ13m7LLpPCo=w1670-h939-no">
          <a:extLst>
            <a:ext uri="{FF2B5EF4-FFF2-40B4-BE49-F238E27FC236}">
              <a16:creationId xmlns:a16="http://schemas.microsoft.com/office/drawing/2014/main" id="{D434942B-85DD-48DA-B90C-42F2EA90065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86650" y="32387995"/>
          <a:ext cx="4195819" cy="2359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12989</xdr:colOff>
      <xdr:row>152</xdr:row>
      <xdr:rowOff>19049</xdr:rowOff>
    </xdr:from>
    <xdr:to>
      <xdr:col>2</xdr:col>
      <xdr:colOff>509157</xdr:colOff>
      <xdr:row>166</xdr:row>
      <xdr:rowOff>114300</xdr:rowOff>
    </xdr:to>
    <xdr:pic>
      <xdr:nvPicPr>
        <xdr:cNvPr id="12" name="図 11" descr="画像に含まれている可能性があるもの:自転車、木、屋外">
          <a:extLst>
            <a:ext uri="{FF2B5EF4-FFF2-40B4-BE49-F238E27FC236}">
              <a16:creationId xmlns:a16="http://schemas.microsoft.com/office/drawing/2014/main" id="{92CB65C5-C5B4-4910-A9A9-9B4875E5002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989" y="32346899"/>
          <a:ext cx="4087093" cy="22479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57150</xdr:colOff>
      <xdr:row>135</xdr:row>
      <xdr:rowOff>29170</xdr:rowOff>
    </xdr:from>
    <xdr:to>
      <xdr:col>7</xdr:col>
      <xdr:colOff>2552701</xdr:colOff>
      <xdr:row>149</xdr:row>
      <xdr:rowOff>121444</xdr:rowOff>
    </xdr:to>
    <xdr:pic>
      <xdr:nvPicPr>
        <xdr:cNvPr id="13" name="図 12" descr="画像に含まれている可能性があるもの:1人以上、自転車、屋外">
          <a:extLst>
            <a:ext uri="{FF2B5EF4-FFF2-40B4-BE49-F238E27FC236}">
              <a16:creationId xmlns:a16="http://schemas.microsoft.com/office/drawing/2014/main" id="{0047D08A-ADC5-49FE-B392-93D76A80D18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534275" y="29747170"/>
          <a:ext cx="3990976" cy="2244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135</xdr:row>
      <xdr:rowOff>23455</xdr:rowOff>
    </xdr:from>
    <xdr:to>
      <xdr:col>2</xdr:col>
      <xdr:colOff>522732</xdr:colOff>
      <xdr:row>149</xdr:row>
      <xdr:rowOff>133316</xdr:rowOff>
    </xdr:to>
    <xdr:pic>
      <xdr:nvPicPr>
        <xdr:cNvPr id="14" name="図 13">
          <a:extLst>
            <a:ext uri="{FF2B5EF4-FFF2-40B4-BE49-F238E27FC236}">
              <a16:creationId xmlns:a16="http://schemas.microsoft.com/office/drawing/2014/main" id="{EE24D818-1AF0-41F0-BB07-7B86710C1871}"/>
            </a:ext>
          </a:extLst>
        </xdr:cNvPr>
        <xdr:cNvPicPr>
          <a:picLocks noChangeAspect="1"/>
        </xdr:cNvPicPr>
      </xdr:nvPicPr>
      <xdr:blipFill>
        <a:blip xmlns:r="http://schemas.openxmlformats.org/officeDocument/2006/relationships" r:embed="rId6"/>
        <a:stretch>
          <a:fillRect/>
        </a:stretch>
      </xdr:blipFill>
      <xdr:spPr>
        <a:xfrm>
          <a:off x="0" y="29741455"/>
          <a:ext cx="4113657" cy="2262511"/>
        </a:xfrm>
        <a:prstGeom prst="rect">
          <a:avLst/>
        </a:prstGeom>
      </xdr:spPr>
    </xdr:pic>
    <xdr:clientData/>
  </xdr:twoCellAnchor>
  <xdr:twoCellAnchor editAs="oneCell">
    <xdr:from>
      <xdr:col>0</xdr:col>
      <xdr:colOff>47625</xdr:colOff>
      <xdr:row>171</xdr:row>
      <xdr:rowOff>28575</xdr:rowOff>
    </xdr:from>
    <xdr:to>
      <xdr:col>1</xdr:col>
      <xdr:colOff>2571750</xdr:colOff>
      <xdr:row>195</xdr:row>
      <xdr:rowOff>85725</xdr:rowOff>
    </xdr:to>
    <xdr:pic>
      <xdr:nvPicPr>
        <xdr:cNvPr id="15" name="図 14" descr="画像に含まれている可能性があるもの:自転車、テキスト">
          <a:extLst>
            <a:ext uri="{FF2B5EF4-FFF2-40B4-BE49-F238E27FC236}">
              <a16:creationId xmlns:a16="http://schemas.microsoft.com/office/drawing/2014/main" id="{C1956C66-8E75-4832-9FCE-C5CEC1CD2983}"/>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13088" b="21973"/>
        <a:stretch/>
      </xdr:blipFill>
      <xdr:spPr bwMode="auto">
        <a:xfrm>
          <a:off x="47625" y="35271075"/>
          <a:ext cx="3162300" cy="3733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2802A-8BE2-4307-A565-1D41681508C3}">
  <sheetPr>
    <pageSetUpPr fitToPage="1"/>
  </sheetPr>
  <dimension ref="A1:M197"/>
  <sheetViews>
    <sheetView tabSelected="1" view="pageBreakPreview" topLeftCell="D1" zoomScaleNormal="100" zoomScaleSheetLayoutView="100" workbookViewId="0">
      <selection activeCell="N6" sqref="N6"/>
    </sheetView>
  </sheetViews>
  <sheetFormatPr defaultColWidth="7.75" defaultRowHeight="14.25"/>
  <cols>
    <col min="1" max="1" width="8.375" style="30" customWidth="1"/>
    <col min="2" max="2" width="38.75" style="30" customWidth="1"/>
    <col min="3" max="3" width="18.25" style="30" customWidth="1"/>
    <col min="4" max="4" width="32.75" style="30" customWidth="1"/>
    <col min="5" max="5" width="9" style="61" customWidth="1"/>
    <col min="6" max="6" width="10.25" style="62" customWidth="1"/>
    <col min="7" max="7" width="0.375" style="30" customWidth="1"/>
    <col min="8" max="8" width="56.75" style="63" customWidth="1"/>
    <col min="9" max="9" width="21.75" style="30" customWidth="1"/>
    <col min="10" max="10" width="21.625" style="30" customWidth="1"/>
    <col min="11" max="11" width="7.75" style="30" customWidth="1"/>
    <col min="12" max="16384" width="7.75" style="30"/>
  </cols>
  <sheetData>
    <row r="1" spans="1:10" s="76" customFormat="1" ht="18" customHeight="1" thickBot="1">
      <c r="A1" s="76" t="s">
        <v>168</v>
      </c>
      <c r="E1" s="77"/>
      <c r="F1" s="78"/>
      <c r="H1" s="79"/>
      <c r="J1" s="80">
        <f ca="1">TODAY()</f>
        <v>43831</v>
      </c>
    </row>
    <row r="2" spans="1:10" ht="21.75" customHeight="1" thickBot="1">
      <c r="A2" s="64"/>
      <c r="B2" s="65" t="s">
        <v>0</v>
      </c>
      <c r="C2" s="65" t="s">
        <v>1</v>
      </c>
      <c r="D2" s="65" t="s">
        <v>1</v>
      </c>
      <c r="E2" s="66" t="s">
        <v>2</v>
      </c>
      <c r="F2" s="67" t="s">
        <v>3</v>
      </c>
      <c r="G2" s="68"/>
      <c r="H2" s="69" t="s">
        <v>4</v>
      </c>
      <c r="I2" s="70" t="s">
        <v>37</v>
      </c>
      <c r="J2" s="70" t="s">
        <v>37</v>
      </c>
    </row>
    <row r="3" spans="1:10" ht="15" customHeight="1" thickTop="1">
      <c r="A3" s="38">
        <v>1</v>
      </c>
      <c r="B3" s="39" t="s">
        <v>11</v>
      </c>
      <c r="C3" s="40"/>
      <c r="D3" s="40" t="s">
        <v>9</v>
      </c>
      <c r="E3" s="46">
        <v>0</v>
      </c>
      <c r="F3" s="41">
        <v>0</v>
      </c>
      <c r="G3" s="42" t="s">
        <v>61</v>
      </c>
      <c r="H3" s="43" t="s">
        <v>167</v>
      </c>
      <c r="I3" s="44"/>
      <c r="J3" s="44"/>
    </row>
    <row r="4" spans="1:10" ht="15" customHeight="1">
      <c r="A4" s="19">
        <f t="shared" ref="A4:A17" si="0">A3+1</f>
        <v>2</v>
      </c>
      <c r="B4" s="20" t="s">
        <v>10</v>
      </c>
      <c r="C4" s="21" t="s">
        <v>5</v>
      </c>
      <c r="D4" s="21" t="s">
        <v>6</v>
      </c>
      <c r="E4" s="7">
        <f>F4-F3</f>
        <v>0.3</v>
      </c>
      <c r="F4" s="22">
        <v>0.3</v>
      </c>
      <c r="G4" s="6" t="s">
        <v>31</v>
      </c>
      <c r="H4" s="23" t="s">
        <v>31</v>
      </c>
      <c r="I4" s="24"/>
      <c r="J4" s="24"/>
    </row>
    <row r="5" spans="1:10" ht="15" customHeight="1">
      <c r="A5" s="19">
        <f>A4+1</f>
        <v>3</v>
      </c>
      <c r="B5" s="20" t="s">
        <v>43</v>
      </c>
      <c r="C5" s="21" t="s">
        <v>7</v>
      </c>
      <c r="D5" s="21" t="s">
        <v>9</v>
      </c>
      <c r="E5" s="7">
        <f t="shared" ref="E5:E70" si="1">F5-F4</f>
        <v>0.89999999999999991</v>
      </c>
      <c r="F5" s="22">
        <v>1.2</v>
      </c>
      <c r="G5" s="6"/>
      <c r="H5" s="23"/>
      <c r="I5" s="24"/>
      <c r="J5" s="24"/>
    </row>
    <row r="6" spans="1:10" ht="15" customHeight="1">
      <c r="A6" s="19">
        <f t="shared" si="0"/>
        <v>4</v>
      </c>
      <c r="B6" s="20" t="s">
        <v>12</v>
      </c>
      <c r="C6" s="20" t="s">
        <v>5</v>
      </c>
      <c r="D6" s="20" t="s">
        <v>30</v>
      </c>
      <c r="E6" s="7">
        <f t="shared" si="1"/>
        <v>1.0000000000000002</v>
      </c>
      <c r="F6" s="7">
        <v>2.2000000000000002</v>
      </c>
      <c r="G6" s="6"/>
      <c r="H6" s="9"/>
      <c r="I6" s="25"/>
      <c r="J6" s="25"/>
    </row>
    <row r="7" spans="1:10" ht="15" customHeight="1">
      <c r="A7" s="19">
        <f t="shared" si="0"/>
        <v>5</v>
      </c>
      <c r="B7" s="20" t="s">
        <v>13</v>
      </c>
      <c r="C7" s="20" t="s">
        <v>14</v>
      </c>
      <c r="D7" s="20" t="s">
        <v>25</v>
      </c>
      <c r="E7" s="7">
        <f t="shared" si="1"/>
        <v>1.2999999999999998</v>
      </c>
      <c r="F7" s="7">
        <v>3.5</v>
      </c>
      <c r="G7" s="6" t="s">
        <v>32</v>
      </c>
      <c r="H7" s="9" t="s">
        <v>32</v>
      </c>
      <c r="I7" s="26"/>
      <c r="J7" s="26"/>
    </row>
    <row r="8" spans="1:10" ht="15" customHeight="1">
      <c r="A8" s="19">
        <f t="shared" si="0"/>
        <v>6</v>
      </c>
      <c r="B8" s="20" t="s">
        <v>15</v>
      </c>
      <c r="C8" s="20" t="s">
        <v>5</v>
      </c>
      <c r="D8" s="20" t="s">
        <v>9</v>
      </c>
      <c r="E8" s="7">
        <f t="shared" si="1"/>
        <v>0.29999999999999982</v>
      </c>
      <c r="F8" s="7">
        <v>3.8</v>
      </c>
      <c r="G8" s="6"/>
      <c r="H8" s="9"/>
      <c r="I8" s="27"/>
      <c r="J8" s="27"/>
    </row>
    <row r="9" spans="1:10" ht="15" customHeight="1">
      <c r="A9" s="19">
        <f t="shared" si="0"/>
        <v>7</v>
      </c>
      <c r="B9" s="20" t="s">
        <v>24</v>
      </c>
      <c r="C9" s="20" t="s">
        <v>14</v>
      </c>
      <c r="D9" s="20" t="s">
        <v>29</v>
      </c>
      <c r="E9" s="7">
        <f t="shared" si="1"/>
        <v>0.20000000000000018</v>
      </c>
      <c r="F9" s="7">
        <v>4</v>
      </c>
      <c r="G9" s="6"/>
      <c r="H9" s="28" t="s">
        <v>33</v>
      </c>
      <c r="I9" s="26"/>
      <c r="J9" s="26"/>
    </row>
    <row r="10" spans="1:10" ht="33" customHeight="1">
      <c r="A10" s="38">
        <f t="shared" si="0"/>
        <v>8</v>
      </c>
      <c r="B10" s="45" t="s">
        <v>38</v>
      </c>
      <c r="C10" s="39" t="s">
        <v>8</v>
      </c>
      <c r="D10" s="40" t="s">
        <v>28</v>
      </c>
      <c r="E10" s="46">
        <f t="shared" si="1"/>
        <v>5.3000000000000007</v>
      </c>
      <c r="F10" s="46">
        <v>9.3000000000000007</v>
      </c>
      <c r="G10" s="47"/>
      <c r="H10" s="48" t="s">
        <v>36</v>
      </c>
      <c r="I10" s="49"/>
      <c r="J10" s="50"/>
    </row>
    <row r="11" spans="1:10" ht="15" customHeight="1">
      <c r="A11" s="19">
        <f t="shared" si="0"/>
        <v>9</v>
      </c>
      <c r="B11" s="20" t="s">
        <v>17</v>
      </c>
      <c r="C11" s="20" t="s">
        <v>26</v>
      </c>
      <c r="D11" s="21" t="s">
        <v>16</v>
      </c>
      <c r="E11" s="7">
        <f t="shared" si="1"/>
        <v>1</v>
      </c>
      <c r="F11" s="7">
        <v>10.3</v>
      </c>
      <c r="G11" s="6" t="s">
        <v>62</v>
      </c>
      <c r="H11" s="28" t="s">
        <v>34</v>
      </c>
      <c r="I11" s="26"/>
      <c r="J11" s="26"/>
    </row>
    <row r="12" spans="1:10" ht="15" customHeight="1">
      <c r="A12" s="19">
        <f t="shared" si="0"/>
        <v>10</v>
      </c>
      <c r="B12" s="20" t="s">
        <v>44</v>
      </c>
      <c r="C12" s="20" t="s">
        <v>5</v>
      </c>
      <c r="D12" s="20" t="s">
        <v>27</v>
      </c>
      <c r="E12" s="7">
        <f t="shared" si="1"/>
        <v>1.6999999999999993</v>
      </c>
      <c r="F12" s="7">
        <v>12</v>
      </c>
      <c r="G12" s="6"/>
      <c r="H12" s="9"/>
      <c r="I12" s="26"/>
      <c r="J12" s="26"/>
    </row>
    <row r="13" spans="1:10" ht="15" customHeight="1">
      <c r="A13" s="19">
        <f t="shared" si="0"/>
        <v>11</v>
      </c>
      <c r="B13" s="20" t="s">
        <v>18</v>
      </c>
      <c r="C13" s="20" t="s">
        <v>14</v>
      </c>
      <c r="D13" s="20" t="s">
        <v>20</v>
      </c>
      <c r="E13" s="7">
        <f t="shared" si="1"/>
        <v>1.5</v>
      </c>
      <c r="F13" s="7">
        <v>13.5</v>
      </c>
      <c r="G13" s="6"/>
      <c r="H13" s="9" t="s">
        <v>35</v>
      </c>
      <c r="I13" s="26"/>
      <c r="J13" s="26"/>
    </row>
    <row r="14" spans="1:10" ht="15" customHeight="1">
      <c r="A14" s="19">
        <f t="shared" si="0"/>
        <v>12</v>
      </c>
      <c r="B14" s="20" t="s">
        <v>19</v>
      </c>
      <c r="C14" s="20" t="s">
        <v>7</v>
      </c>
      <c r="D14" s="20" t="s">
        <v>20</v>
      </c>
      <c r="E14" s="7">
        <f t="shared" si="1"/>
        <v>2.3000000000000007</v>
      </c>
      <c r="F14" s="7">
        <v>15.8</v>
      </c>
      <c r="G14" s="6"/>
      <c r="H14" s="28"/>
      <c r="I14" s="26"/>
      <c r="J14" s="26"/>
    </row>
    <row r="15" spans="1:10" ht="15" customHeight="1">
      <c r="A15" s="19">
        <f t="shared" si="0"/>
        <v>13</v>
      </c>
      <c r="B15" s="20" t="s">
        <v>21</v>
      </c>
      <c r="C15" s="20" t="s">
        <v>5</v>
      </c>
      <c r="D15" s="20" t="s">
        <v>22</v>
      </c>
      <c r="E15" s="7">
        <f t="shared" si="1"/>
        <v>0.5</v>
      </c>
      <c r="F15" s="7">
        <v>16.3</v>
      </c>
      <c r="G15" s="6"/>
      <c r="H15" s="9"/>
      <c r="I15" s="27"/>
      <c r="J15" s="27"/>
    </row>
    <row r="16" spans="1:10" ht="16.5">
      <c r="A16" s="19">
        <f t="shared" si="0"/>
        <v>14</v>
      </c>
      <c r="B16" s="20" t="s">
        <v>23</v>
      </c>
      <c r="C16" s="20" t="s">
        <v>5</v>
      </c>
      <c r="D16" s="20" t="s">
        <v>41</v>
      </c>
      <c r="E16" s="7">
        <f t="shared" si="1"/>
        <v>12.399999999999999</v>
      </c>
      <c r="F16" s="7">
        <v>28.7</v>
      </c>
      <c r="G16" s="31"/>
      <c r="H16" s="9"/>
      <c r="I16" s="27"/>
      <c r="J16" s="27"/>
    </row>
    <row r="17" spans="1:10" ht="16.5">
      <c r="A17" s="19">
        <f t="shared" si="0"/>
        <v>15</v>
      </c>
      <c r="B17" s="20" t="s">
        <v>40</v>
      </c>
      <c r="C17" s="20" t="s">
        <v>14</v>
      </c>
      <c r="D17" s="20" t="s">
        <v>39</v>
      </c>
      <c r="E17" s="7">
        <f t="shared" si="1"/>
        <v>5.5000000000000036</v>
      </c>
      <c r="F17" s="7">
        <v>34.200000000000003</v>
      </c>
      <c r="G17" s="31"/>
      <c r="H17" s="9" t="s">
        <v>42</v>
      </c>
      <c r="I17" s="27"/>
      <c r="J17" s="27"/>
    </row>
    <row r="18" spans="1:10" ht="16.5">
      <c r="A18" s="38">
        <f>A17+1</f>
        <v>16</v>
      </c>
      <c r="B18" s="51" t="s">
        <v>128</v>
      </c>
      <c r="C18" s="39" t="s">
        <v>46</v>
      </c>
      <c r="D18" s="39" t="s">
        <v>64</v>
      </c>
      <c r="E18" s="46">
        <f t="shared" si="1"/>
        <v>2.0999999999999943</v>
      </c>
      <c r="F18" s="46">
        <v>36.299999999999997</v>
      </c>
      <c r="G18" s="52"/>
      <c r="H18" s="48" t="s">
        <v>65</v>
      </c>
      <c r="I18" s="50" t="s">
        <v>169</v>
      </c>
      <c r="J18" s="50" t="s">
        <v>170</v>
      </c>
    </row>
    <row r="19" spans="1:10" ht="16.5">
      <c r="A19" s="19">
        <f t="shared" ref="A19:A84" si="2">A18+1</f>
        <v>17</v>
      </c>
      <c r="B19" s="29" t="s">
        <v>66</v>
      </c>
      <c r="C19" s="20" t="s">
        <v>14</v>
      </c>
      <c r="D19" s="20" t="s">
        <v>67</v>
      </c>
      <c r="E19" s="7">
        <f t="shared" si="1"/>
        <v>7.5</v>
      </c>
      <c r="F19" s="7">
        <v>43.8</v>
      </c>
      <c r="G19" s="31"/>
      <c r="H19" s="9"/>
      <c r="I19" s="27"/>
      <c r="J19" s="27"/>
    </row>
    <row r="20" spans="1:10" s="71" customFormat="1" ht="15.75">
      <c r="A20" s="32">
        <f t="shared" si="2"/>
        <v>18</v>
      </c>
      <c r="B20" s="33" t="s">
        <v>68</v>
      </c>
      <c r="C20" s="33" t="s">
        <v>5</v>
      </c>
      <c r="D20" s="33" t="s">
        <v>45</v>
      </c>
      <c r="E20" s="8">
        <f t="shared" si="1"/>
        <v>2.8000000000000043</v>
      </c>
      <c r="F20" s="8">
        <v>46.6</v>
      </c>
      <c r="G20" s="33"/>
      <c r="H20" s="34"/>
      <c r="I20" s="35"/>
      <c r="J20" s="35"/>
    </row>
    <row r="21" spans="1:10" ht="16.5">
      <c r="A21" s="32">
        <f t="shared" si="2"/>
        <v>19</v>
      </c>
      <c r="B21" s="13" t="s">
        <v>69</v>
      </c>
      <c r="C21" s="20" t="s">
        <v>7</v>
      </c>
      <c r="D21" s="36" t="s">
        <v>70</v>
      </c>
      <c r="E21" s="8">
        <f t="shared" si="1"/>
        <v>4</v>
      </c>
      <c r="F21" s="7">
        <v>50.6</v>
      </c>
      <c r="G21" s="31"/>
      <c r="H21" s="28" t="s">
        <v>178</v>
      </c>
      <c r="I21" s="26"/>
      <c r="J21" s="26"/>
    </row>
    <row r="22" spans="1:10" ht="16.5">
      <c r="A22" s="19">
        <f t="shared" si="2"/>
        <v>20</v>
      </c>
      <c r="B22" s="29" t="s">
        <v>43</v>
      </c>
      <c r="C22" s="20" t="s">
        <v>46</v>
      </c>
      <c r="D22" s="20" t="s">
        <v>63</v>
      </c>
      <c r="E22" s="8">
        <f t="shared" si="1"/>
        <v>10</v>
      </c>
      <c r="F22" s="7">
        <v>60.6</v>
      </c>
      <c r="G22" s="31"/>
      <c r="H22" s="9"/>
      <c r="I22" s="27"/>
      <c r="J22" s="27"/>
    </row>
    <row r="23" spans="1:10" ht="16.5">
      <c r="A23" s="19">
        <f t="shared" si="2"/>
        <v>21</v>
      </c>
      <c r="B23" s="20" t="s">
        <v>71</v>
      </c>
      <c r="C23" s="20" t="s">
        <v>7</v>
      </c>
      <c r="D23" s="29" t="s">
        <v>9</v>
      </c>
      <c r="E23" s="7">
        <f t="shared" si="1"/>
        <v>0.19999999999999574</v>
      </c>
      <c r="F23" s="7">
        <v>60.8</v>
      </c>
      <c r="G23" s="31"/>
      <c r="H23" s="9"/>
      <c r="I23" s="26"/>
      <c r="J23" s="26"/>
    </row>
    <row r="24" spans="1:10" ht="25.5" customHeight="1">
      <c r="A24" s="38">
        <f t="shared" si="2"/>
        <v>22</v>
      </c>
      <c r="B24" s="39" t="s">
        <v>129</v>
      </c>
      <c r="C24" s="45" t="s">
        <v>74</v>
      </c>
      <c r="D24" s="53" t="s">
        <v>75</v>
      </c>
      <c r="E24" s="46">
        <f t="shared" si="1"/>
        <v>0.5</v>
      </c>
      <c r="F24" s="46">
        <v>61.3</v>
      </c>
      <c r="G24" s="52"/>
      <c r="H24" s="48" t="s">
        <v>148</v>
      </c>
      <c r="I24" s="49" t="s">
        <v>171</v>
      </c>
      <c r="J24" s="49" t="s">
        <v>172</v>
      </c>
    </row>
    <row r="25" spans="1:10" ht="16.5">
      <c r="A25" s="19">
        <f t="shared" si="2"/>
        <v>23</v>
      </c>
      <c r="B25" s="20" t="s">
        <v>130</v>
      </c>
      <c r="C25" s="20" t="s">
        <v>8</v>
      </c>
      <c r="D25" s="29" t="s">
        <v>72</v>
      </c>
      <c r="E25" s="7">
        <f t="shared" si="1"/>
        <v>0</v>
      </c>
      <c r="F25" s="7">
        <f>$F$24</f>
        <v>61.3</v>
      </c>
      <c r="G25" s="31"/>
      <c r="H25" s="9" t="s">
        <v>147</v>
      </c>
      <c r="I25" s="26"/>
      <c r="J25" s="26"/>
    </row>
    <row r="26" spans="1:10" ht="16.5">
      <c r="A26" s="19">
        <f t="shared" si="2"/>
        <v>24</v>
      </c>
      <c r="B26" s="20" t="s">
        <v>43</v>
      </c>
      <c r="C26" s="20" t="s">
        <v>46</v>
      </c>
      <c r="D26" s="20" t="s">
        <v>179</v>
      </c>
      <c r="E26" s="7">
        <f t="shared" si="1"/>
        <v>0.10000000000000142</v>
      </c>
      <c r="F26" s="7">
        <f>$F$24+0.1</f>
        <v>61.4</v>
      </c>
      <c r="G26" s="31"/>
      <c r="H26" s="9"/>
      <c r="I26" s="27"/>
      <c r="J26" s="26"/>
    </row>
    <row r="27" spans="1:10" ht="15" customHeight="1">
      <c r="A27" s="19">
        <f t="shared" si="2"/>
        <v>25</v>
      </c>
      <c r="B27" s="20" t="s">
        <v>59</v>
      </c>
      <c r="C27" s="13" t="s">
        <v>7</v>
      </c>
      <c r="D27" s="20" t="s">
        <v>9</v>
      </c>
      <c r="E27" s="7">
        <f>F27-F26</f>
        <v>0.5</v>
      </c>
      <c r="F27" s="7">
        <f>$F$24+0.6</f>
        <v>61.9</v>
      </c>
      <c r="G27" s="31"/>
      <c r="H27" s="9" t="s">
        <v>76</v>
      </c>
      <c r="I27" s="26"/>
      <c r="J27" s="26"/>
    </row>
    <row r="28" spans="1:10" ht="15" customHeight="1">
      <c r="A28" s="19">
        <f t="shared" si="2"/>
        <v>26</v>
      </c>
      <c r="B28" s="13" t="s">
        <v>80</v>
      </c>
      <c r="C28" s="13" t="s">
        <v>5</v>
      </c>
      <c r="D28" s="13" t="s">
        <v>9</v>
      </c>
      <c r="E28" s="7">
        <f t="shared" si="1"/>
        <v>0.19999999999999574</v>
      </c>
      <c r="F28" s="7">
        <f>$F$24+0.8</f>
        <v>62.099999999999994</v>
      </c>
      <c r="G28" s="31"/>
      <c r="H28" s="9"/>
      <c r="I28" s="26"/>
      <c r="J28" s="26"/>
    </row>
    <row r="29" spans="1:10" ht="15" customHeight="1">
      <c r="A29" s="19">
        <f t="shared" si="2"/>
        <v>27</v>
      </c>
      <c r="B29" s="13" t="s">
        <v>60</v>
      </c>
      <c r="C29" s="13" t="s">
        <v>7</v>
      </c>
      <c r="D29" s="13" t="s">
        <v>179</v>
      </c>
      <c r="E29" s="7">
        <f t="shared" si="1"/>
        <v>0.20000000000000284</v>
      </c>
      <c r="F29" s="7">
        <f>$F$24+1</f>
        <v>62.3</v>
      </c>
      <c r="G29" s="31"/>
      <c r="H29" s="9"/>
      <c r="I29" s="26"/>
      <c r="J29" s="26"/>
    </row>
    <row r="30" spans="1:10" ht="24">
      <c r="A30" s="19">
        <f t="shared" si="2"/>
        <v>28</v>
      </c>
      <c r="B30" s="13" t="s">
        <v>77</v>
      </c>
      <c r="C30" s="13" t="s">
        <v>8</v>
      </c>
      <c r="D30" s="13" t="s">
        <v>78</v>
      </c>
      <c r="E30" s="7">
        <f t="shared" si="1"/>
        <v>0.10000000000000142</v>
      </c>
      <c r="F30" s="7">
        <f>$F$24+1.1</f>
        <v>62.4</v>
      </c>
      <c r="G30" s="31"/>
      <c r="H30" s="9" t="s">
        <v>134</v>
      </c>
      <c r="I30" s="26"/>
      <c r="J30" s="26"/>
    </row>
    <row r="31" spans="1:10" ht="16.5">
      <c r="A31" s="19">
        <f t="shared" si="2"/>
        <v>29</v>
      </c>
      <c r="B31" s="13" t="s">
        <v>47</v>
      </c>
      <c r="C31" s="13" t="s">
        <v>7</v>
      </c>
      <c r="D31" s="13" t="s">
        <v>79</v>
      </c>
      <c r="E31" s="7">
        <f>F31-F30</f>
        <v>11.699999999999996</v>
      </c>
      <c r="F31" s="7">
        <f>$F$24+12.8</f>
        <v>74.099999999999994</v>
      </c>
      <c r="G31" s="31"/>
      <c r="H31" s="11"/>
      <c r="I31" s="26"/>
      <c r="J31" s="26"/>
    </row>
    <row r="32" spans="1:10" ht="16.5">
      <c r="A32" s="19">
        <f t="shared" si="2"/>
        <v>30</v>
      </c>
      <c r="B32" s="20" t="s">
        <v>59</v>
      </c>
      <c r="C32" s="13" t="s">
        <v>7</v>
      </c>
      <c r="D32" s="13" t="s">
        <v>79</v>
      </c>
      <c r="E32" s="7">
        <f>F32-F31</f>
        <v>0.40000000000000568</v>
      </c>
      <c r="F32" s="7">
        <f>$F$24+13.2</f>
        <v>74.5</v>
      </c>
      <c r="G32" s="14"/>
      <c r="H32" s="11"/>
      <c r="I32" s="15"/>
      <c r="J32" s="15"/>
    </row>
    <row r="33" spans="1:10" ht="16.5">
      <c r="A33" s="19">
        <f t="shared" si="2"/>
        <v>31</v>
      </c>
      <c r="B33" s="20" t="s">
        <v>59</v>
      </c>
      <c r="C33" s="13" t="s">
        <v>7</v>
      </c>
      <c r="D33" s="13" t="s">
        <v>79</v>
      </c>
      <c r="E33" s="7">
        <f>F33-F32</f>
        <v>0.89999999999999147</v>
      </c>
      <c r="F33" s="7">
        <f>$F$24+14.1</f>
        <v>75.399999999999991</v>
      </c>
      <c r="G33" s="14"/>
      <c r="H33" s="12"/>
      <c r="I33" s="37"/>
      <c r="J33" s="37"/>
    </row>
    <row r="34" spans="1:10" ht="16.5">
      <c r="A34" s="19">
        <f t="shared" si="2"/>
        <v>32</v>
      </c>
      <c r="B34" s="20" t="s">
        <v>17</v>
      </c>
      <c r="C34" s="13" t="s">
        <v>7</v>
      </c>
      <c r="D34" s="13" t="s">
        <v>79</v>
      </c>
      <c r="E34" s="7">
        <f t="shared" si="1"/>
        <v>0.60000000000000853</v>
      </c>
      <c r="F34" s="7">
        <f>$F$24+14.7</f>
        <v>76</v>
      </c>
      <c r="G34" s="14"/>
      <c r="H34" s="11"/>
      <c r="I34" s="37"/>
      <c r="J34" s="37"/>
    </row>
    <row r="35" spans="1:10" ht="16.5">
      <c r="A35" s="19">
        <f t="shared" si="2"/>
        <v>33</v>
      </c>
      <c r="B35" s="20" t="s">
        <v>17</v>
      </c>
      <c r="C35" s="13" t="s">
        <v>5</v>
      </c>
      <c r="D35" s="13" t="s">
        <v>79</v>
      </c>
      <c r="E35" s="7">
        <f t="shared" si="1"/>
        <v>0.89999999999999147</v>
      </c>
      <c r="F35" s="7">
        <f>$F$24+15.6</f>
        <v>76.899999999999991</v>
      </c>
      <c r="G35" s="14"/>
      <c r="H35" s="11"/>
      <c r="I35" s="15"/>
      <c r="J35" s="15"/>
    </row>
    <row r="36" spans="1:10" ht="16.5">
      <c r="A36" s="19">
        <f t="shared" si="2"/>
        <v>34</v>
      </c>
      <c r="B36" s="13" t="s">
        <v>47</v>
      </c>
      <c r="C36" s="13" t="s">
        <v>5</v>
      </c>
      <c r="D36" s="13" t="s">
        <v>79</v>
      </c>
      <c r="E36" s="7">
        <f t="shared" si="1"/>
        <v>2.2000000000000028</v>
      </c>
      <c r="F36" s="7">
        <f>$F$24+17.8</f>
        <v>79.099999999999994</v>
      </c>
      <c r="G36" s="14"/>
      <c r="H36" s="11"/>
      <c r="I36" s="15"/>
      <c r="J36" s="15"/>
    </row>
    <row r="37" spans="1:10" ht="16.5">
      <c r="A37" s="19">
        <f t="shared" si="2"/>
        <v>35</v>
      </c>
      <c r="B37" s="20" t="s">
        <v>80</v>
      </c>
      <c r="C37" s="13" t="s">
        <v>7</v>
      </c>
      <c r="D37" s="13" t="s">
        <v>79</v>
      </c>
      <c r="E37" s="7">
        <f t="shared" si="1"/>
        <v>0.59999999999999432</v>
      </c>
      <c r="F37" s="7">
        <f>$F$24+18.4</f>
        <v>79.699999999999989</v>
      </c>
      <c r="G37" s="14"/>
      <c r="H37" s="12"/>
      <c r="I37" s="15"/>
      <c r="J37" s="15"/>
    </row>
    <row r="38" spans="1:10" ht="16.5">
      <c r="A38" s="19">
        <f t="shared" si="2"/>
        <v>36</v>
      </c>
      <c r="B38" s="13" t="s">
        <v>47</v>
      </c>
      <c r="C38" s="13" t="s">
        <v>5</v>
      </c>
      <c r="D38" s="13" t="s">
        <v>79</v>
      </c>
      <c r="E38" s="7">
        <f t="shared" si="1"/>
        <v>0.30000000000001137</v>
      </c>
      <c r="F38" s="7">
        <f>$F$24+18.7</f>
        <v>80</v>
      </c>
      <c r="G38" s="14"/>
      <c r="H38" s="12"/>
      <c r="I38" s="26"/>
      <c r="J38" s="26"/>
    </row>
    <row r="39" spans="1:10" ht="16.5">
      <c r="A39" s="19">
        <f t="shared" si="2"/>
        <v>37</v>
      </c>
      <c r="B39" s="20" t="s">
        <v>59</v>
      </c>
      <c r="C39" s="13" t="s">
        <v>7</v>
      </c>
      <c r="D39" s="13" t="s">
        <v>81</v>
      </c>
      <c r="E39" s="7">
        <f t="shared" si="1"/>
        <v>0.79999999999999716</v>
      </c>
      <c r="F39" s="7">
        <f>$F$24+19.5</f>
        <v>80.8</v>
      </c>
      <c r="G39" s="14"/>
      <c r="H39" s="11" t="s">
        <v>133</v>
      </c>
      <c r="I39" s="15"/>
      <c r="J39" s="15"/>
    </row>
    <row r="40" spans="1:10" ht="16.5">
      <c r="A40" s="19">
        <f t="shared" si="2"/>
        <v>38</v>
      </c>
      <c r="B40" s="13" t="s">
        <v>47</v>
      </c>
      <c r="C40" s="13" t="s">
        <v>46</v>
      </c>
      <c r="D40" s="13" t="s">
        <v>9</v>
      </c>
      <c r="E40" s="7">
        <f t="shared" si="1"/>
        <v>0.5</v>
      </c>
      <c r="F40" s="7">
        <f>$F$24+20</f>
        <v>81.3</v>
      </c>
      <c r="G40" s="14"/>
      <c r="H40" s="11"/>
      <c r="I40" s="15"/>
      <c r="J40" s="15"/>
    </row>
    <row r="41" spans="1:10" ht="16.5">
      <c r="A41" s="19">
        <f t="shared" si="2"/>
        <v>39</v>
      </c>
      <c r="B41" s="13" t="s">
        <v>60</v>
      </c>
      <c r="C41" s="13" t="s">
        <v>7</v>
      </c>
      <c r="D41" s="13" t="s">
        <v>9</v>
      </c>
      <c r="E41" s="7">
        <f t="shared" si="1"/>
        <v>0.70000000000000284</v>
      </c>
      <c r="F41" s="7">
        <f>$F$24+20.7</f>
        <v>82</v>
      </c>
      <c r="G41" s="14"/>
      <c r="H41" s="11"/>
      <c r="I41" s="15"/>
      <c r="J41" s="15"/>
    </row>
    <row r="42" spans="1:10" ht="16.5">
      <c r="A42" s="19">
        <f t="shared" si="2"/>
        <v>40</v>
      </c>
      <c r="B42" s="13" t="s">
        <v>60</v>
      </c>
      <c r="C42" s="13" t="s">
        <v>5</v>
      </c>
      <c r="D42" s="13" t="s">
        <v>83</v>
      </c>
      <c r="E42" s="7">
        <f t="shared" si="1"/>
        <v>0.69999999999998863</v>
      </c>
      <c r="F42" s="7">
        <f>$F$24+21.4</f>
        <v>82.699999999999989</v>
      </c>
      <c r="G42" s="14"/>
      <c r="H42" s="12"/>
      <c r="I42" s="15"/>
      <c r="J42" s="15"/>
    </row>
    <row r="43" spans="1:10" ht="16.5">
      <c r="A43" s="19">
        <f t="shared" si="2"/>
        <v>41</v>
      </c>
      <c r="B43" s="13" t="s">
        <v>60</v>
      </c>
      <c r="C43" s="74" t="s">
        <v>7</v>
      </c>
      <c r="D43" s="13" t="s">
        <v>9</v>
      </c>
      <c r="E43" s="7">
        <f t="shared" si="1"/>
        <v>4.8000000000000114</v>
      </c>
      <c r="F43" s="7">
        <f>$F$24+26.2</f>
        <v>87.5</v>
      </c>
      <c r="G43" s="14"/>
      <c r="H43" s="12" t="s">
        <v>84</v>
      </c>
      <c r="I43" s="15"/>
      <c r="J43" s="15"/>
    </row>
    <row r="44" spans="1:10" ht="16.5">
      <c r="A44" s="19">
        <f t="shared" si="2"/>
        <v>42</v>
      </c>
      <c r="B44" s="13" t="s">
        <v>47</v>
      </c>
      <c r="C44" s="13" t="s">
        <v>5</v>
      </c>
      <c r="D44" s="13" t="s">
        <v>9</v>
      </c>
      <c r="E44" s="7">
        <f t="shared" si="1"/>
        <v>0.5</v>
      </c>
      <c r="F44" s="7">
        <f>$F$24+26.7</f>
        <v>88</v>
      </c>
      <c r="G44" s="14"/>
      <c r="H44" s="12" t="s">
        <v>135</v>
      </c>
      <c r="I44" s="15"/>
      <c r="J44" s="15"/>
    </row>
    <row r="45" spans="1:10" ht="36">
      <c r="A45" s="38">
        <f t="shared" si="2"/>
        <v>43</v>
      </c>
      <c r="B45" s="54" t="s">
        <v>92</v>
      </c>
      <c r="C45" s="51" t="s">
        <v>48</v>
      </c>
      <c r="D45" s="51" t="s">
        <v>9</v>
      </c>
      <c r="E45" s="46">
        <f t="shared" si="1"/>
        <v>0.29999999999999716</v>
      </c>
      <c r="F45" s="46">
        <f>$F$24+27</f>
        <v>88.3</v>
      </c>
      <c r="G45" s="55"/>
      <c r="H45" s="56" t="s">
        <v>185</v>
      </c>
      <c r="I45" s="57"/>
      <c r="J45" s="57"/>
    </row>
    <row r="46" spans="1:10" ht="16.5">
      <c r="A46" s="19">
        <f t="shared" si="2"/>
        <v>44</v>
      </c>
      <c r="B46" s="20" t="s">
        <v>60</v>
      </c>
      <c r="C46" s="13" t="s">
        <v>7</v>
      </c>
      <c r="D46" s="13" t="s">
        <v>9</v>
      </c>
      <c r="E46" s="7">
        <f t="shared" si="1"/>
        <v>0.39999999999999147</v>
      </c>
      <c r="F46" s="7">
        <f>$F$24+27.4</f>
        <v>88.699999999999989</v>
      </c>
      <c r="G46" s="14"/>
      <c r="H46" s="73"/>
      <c r="I46" s="15"/>
      <c r="J46" s="15"/>
    </row>
    <row r="47" spans="1:10" ht="16.5">
      <c r="A47" s="19">
        <f t="shared" si="2"/>
        <v>45</v>
      </c>
      <c r="B47" s="13" t="s">
        <v>47</v>
      </c>
      <c r="C47" s="13" t="s">
        <v>5</v>
      </c>
      <c r="D47" s="13" t="s">
        <v>9</v>
      </c>
      <c r="E47" s="7">
        <f t="shared" si="1"/>
        <v>0.40000000000000568</v>
      </c>
      <c r="F47" s="7">
        <f>$F$24+27.8</f>
        <v>89.1</v>
      </c>
      <c r="G47" s="14"/>
      <c r="H47" s="11"/>
      <c r="I47" s="15"/>
      <c r="J47" s="15"/>
    </row>
    <row r="48" spans="1:10" ht="16.5">
      <c r="A48" s="19">
        <f t="shared" si="2"/>
        <v>46</v>
      </c>
      <c r="B48" s="13" t="s">
        <v>182</v>
      </c>
      <c r="C48" s="13" t="s">
        <v>180</v>
      </c>
      <c r="D48" s="13" t="s">
        <v>82</v>
      </c>
      <c r="E48" s="7">
        <f t="shared" si="1"/>
        <v>0.40000000000000568</v>
      </c>
      <c r="F48" s="7">
        <f>$F$24+28.2</f>
        <v>89.5</v>
      </c>
      <c r="G48" s="14"/>
      <c r="H48" s="11" t="s">
        <v>181</v>
      </c>
      <c r="I48" s="15"/>
      <c r="J48" s="15"/>
    </row>
    <row r="49" spans="1:13" ht="16.5">
      <c r="A49" s="19">
        <f t="shared" si="2"/>
        <v>47</v>
      </c>
      <c r="B49" s="13" t="s">
        <v>60</v>
      </c>
      <c r="C49" s="13" t="s">
        <v>7</v>
      </c>
      <c r="D49" s="13" t="s">
        <v>86</v>
      </c>
      <c r="E49" s="7">
        <f t="shared" si="1"/>
        <v>4.2000000000000028</v>
      </c>
      <c r="F49" s="7">
        <f>$F$24+33.2-0.8</f>
        <v>93.7</v>
      </c>
      <c r="G49" s="14"/>
      <c r="H49" s="12" t="s">
        <v>136</v>
      </c>
      <c r="I49" s="15"/>
      <c r="J49" s="15"/>
      <c r="M49" s="75"/>
    </row>
    <row r="50" spans="1:13" ht="16.5">
      <c r="A50" s="19">
        <f t="shared" si="2"/>
        <v>48</v>
      </c>
      <c r="B50" s="20" t="s">
        <v>87</v>
      </c>
      <c r="C50" s="13" t="s">
        <v>7</v>
      </c>
      <c r="D50" s="13" t="s">
        <v>86</v>
      </c>
      <c r="E50" s="7">
        <f t="shared" si="1"/>
        <v>2.9999999999999858</v>
      </c>
      <c r="F50" s="7">
        <f>$F$24+35.4</f>
        <v>96.699999999999989</v>
      </c>
      <c r="G50" s="14"/>
      <c r="H50" s="11"/>
      <c r="I50" s="15"/>
      <c r="J50" s="15"/>
    </row>
    <row r="51" spans="1:13" ht="16.5">
      <c r="A51" s="19">
        <f t="shared" si="2"/>
        <v>49</v>
      </c>
      <c r="B51" s="29" t="s">
        <v>88</v>
      </c>
      <c r="C51" s="13" t="s">
        <v>5</v>
      </c>
      <c r="D51" s="13" t="s">
        <v>86</v>
      </c>
      <c r="E51" s="7">
        <f t="shared" si="1"/>
        <v>0.50000000000001421</v>
      </c>
      <c r="F51" s="7">
        <f>$F$24+36.7-0.8</f>
        <v>97.2</v>
      </c>
      <c r="G51" s="14"/>
      <c r="H51" s="11"/>
      <c r="I51" s="15"/>
      <c r="J51" s="15"/>
    </row>
    <row r="52" spans="1:13" ht="16.5">
      <c r="A52" s="19">
        <f t="shared" si="2"/>
        <v>50</v>
      </c>
      <c r="B52" s="13" t="s">
        <v>47</v>
      </c>
      <c r="C52" s="13" t="s">
        <v>5</v>
      </c>
      <c r="D52" s="13" t="s">
        <v>89</v>
      </c>
      <c r="E52" s="7">
        <f t="shared" si="1"/>
        <v>6.0999999999999943</v>
      </c>
      <c r="F52" s="7">
        <f>$F$24+42.8-0.8</f>
        <v>103.3</v>
      </c>
      <c r="G52" s="14"/>
      <c r="H52" s="11" t="s">
        <v>137</v>
      </c>
      <c r="I52" s="15"/>
      <c r="J52" s="15"/>
    </row>
    <row r="53" spans="1:13" ht="16.5">
      <c r="A53" s="19">
        <f t="shared" si="2"/>
        <v>51</v>
      </c>
      <c r="B53" s="13" t="s">
        <v>60</v>
      </c>
      <c r="C53" s="13" t="s">
        <v>7</v>
      </c>
      <c r="D53" s="13" t="s">
        <v>89</v>
      </c>
      <c r="E53" s="7">
        <f t="shared" si="1"/>
        <v>1.8000000000000114</v>
      </c>
      <c r="F53" s="7">
        <f>$F$24+44.6-0.8</f>
        <v>105.10000000000001</v>
      </c>
      <c r="G53" s="14"/>
      <c r="H53" s="11"/>
      <c r="I53" s="15"/>
      <c r="J53" s="15"/>
    </row>
    <row r="54" spans="1:13" ht="16.5">
      <c r="A54" s="19">
        <f t="shared" si="2"/>
        <v>52</v>
      </c>
      <c r="B54" s="29" t="s">
        <v>60</v>
      </c>
      <c r="C54" s="13" t="s">
        <v>7</v>
      </c>
      <c r="D54" s="13" t="s">
        <v>90</v>
      </c>
      <c r="E54" s="7">
        <f t="shared" si="1"/>
        <v>0.29999999999998295</v>
      </c>
      <c r="F54" s="7">
        <f>$F$24+44.9-0.8</f>
        <v>105.39999999999999</v>
      </c>
      <c r="G54" s="14"/>
      <c r="H54" s="11"/>
      <c r="I54" s="15"/>
      <c r="J54" s="15"/>
    </row>
    <row r="55" spans="1:13" ht="16.5">
      <c r="A55" s="19">
        <f t="shared" si="2"/>
        <v>53</v>
      </c>
      <c r="B55" s="13" t="s">
        <v>47</v>
      </c>
      <c r="C55" s="13" t="s">
        <v>5</v>
      </c>
      <c r="D55" s="13" t="s">
        <v>89</v>
      </c>
      <c r="E55" s="7">
        <f t="shared" si="1"/>
        <v>0.20000000000001705</v>
      </c>
      <c r="F55" s="7">
        <f>$F$24+45.1-0.8</f>
        <v>105.60000000000001</v>
      </c>
      <c r="G55" s="14"/>
      <c r="H55" s="11"/>
      <c r="I55" s="15"/>
      <c r="J55" s="15"/>
    </row>
    <row r="56" spans="1:13" ht="16.5">
      <c r="A56" s="19">
        <f>A55+1</f>
        <v>54</v>
      </c>
      <c r="B56" s="13" t="s">
        <v>85</v>
      </c>
      <c r="C56" s="13" t="s">
        <v>7</v>
      </c>
      <c r="D56" s="13" t="s">
        <v>91</v>
      </c>
      <c r="E56" s="7">
        <f>F56-F55</f>
        <v>6.1999999999999886</v>
      </c>
      <c r="F56" s="7">
        <f>$F$24+51.3-0.8</f>
        <v>111.8</v>
      </c>
      <c r="G56" s="14"/>
      <c r="H56" s="12"/>
      <c r="I56" s="15"/>
      <c r="J56" s="15"/>
    </row>
    <row r="57" spans="1:13" ht="16.5">
      <c r="A57" s="19">
        <f>A56+1</f>
        <v>55</v>
      </c>
      <c r="B57" s="29" t="s">
        <v>60</v>
      </c>
      <c r="C57" s="13" t="s">
        <v>5</v>
      </c>
      <c r="D57" s="13" t="s">
        <v>91</v>
      </c>
      <c r="E57" s="7">
        <f>F57-F56</f>
        <v>1.3000000000000114</v>
      </c>
      <c r="F57" s="7">
        <f>$F$24+52.6-0.8</f>
        <v>113.10000000000001</v>
      </c>
      <c r="G57" s="14"/>
      <c r="H57" s="11"/>
      <c r="I57" s="15"/>
      <c r="J57" s="15"/>
    </row>
    <row r="58" spans="1:13" ht="33">
      <c r="A58" s="38">
        <f t="shared" si="2"/>
        <v>56</v>
      </c>
      <c r="B58" s="54" t="s">
        <v>138</v>
      </c>
      <c r="C58" s="51" t="s">
        <v>7</v>
      </c>
      <c r="D58" s="51" t="s">
        <v>91</v>
      </c>
      <c r="E58" s="46">
        <f t="shared" si="1"/>
        <v>9.9999999999994316E-2</v>
      </c>
      <c r="F58" s="46">
        <f>$F$24+52.7-0.8</f>
        <v>113.2</v>
      </c>
      <c r="G58" s="55"/>
      <c r="H58" s="56" t="s">
        <v>139</v>
      </c>
      <c r="I58" s="57"/>
      <c r="J58" s="57"/>
    </row>
    <row r="59" spans="1:13" ht="16.5">
      <c r="A59" s="19">
        <f t="shared" si="2"/>
        <v>57</v>
      </c>
      <c r="B59" s="20" t="s">
        <v>93</v>
      </c>
      <c r="C59" s="13" t="s">
        <v>7</v>
      </c>
      <c r="D59" s="13" t="s">
        <v>94</v>
      </c>
      <c r="E59" s="7">
        <f t="shared" si="1"/>
        <v>1.5</v>
      </c>
      <c r="F59" s="7">
        <f>$F$24+54.2-0.8</f>
        <v>114.7</v>
      </c>
      <c r="G59" s="14"/>
      <c r="H59" s="12" t="s">
        <v>140</v>
      </c>
      <c r="I59" s="15"/>
      <c r="J59" s="15"/>
    </row>
    <row r="60" spans="1:13" ht="16.5">
      <c r="A60" s="19">
        <f t="shared" si="2"/>
        <v>58</v>
      </c>
      <c r="B60" s="13" t="s">
        <v>60</v>
      </c>
      <c r="C60" s="13" t="s">
        <v>5</v>
      </c>
      <c r="D60" s="13" t="s">
        <v>95</v>
      </c>
      <c r="E60" s="7">
        <f t="shared" si="1"/>
        <v>4.5</v>
      </c>
      <c r="F60" s="7">
        <f>$F$24+58.7-0.8</f>
        <v>119.2</v>
      </c>
      <c r="G60" s="14"/>
      <c r="H60" s="11"/>
      <c r="I60" s="15"/>
      <c r="J60" s="15"/>
    </row>
    <row r="61" spans="1:13" ht="16.5">
      <c r="A61" s="19">
        <f t="shared" si="2"/>
        <v>59</v>
      </c>
      <c r="B61" s="13" t="s">
        <v>47</v>
      </c>
      <c r="C61" s="13" t="s">
        <v>5</v>
      </c>
      <c r="D61" s="13" t="s">
        <v>94</v>
      </c>
      <c r="E61" s="7">
        <f t="shared" si="1"/>
        <v>0.19999999999998863</v>
      </c>
      <c r="F61" s="7">
        <f>$F$24+58.9-0.8</f>
        <v>119.39999999999999</v>
      </c>
      <c r="G61" s="14"/>
      <c r="H61" s="11"/>
      <c r="I61" s="15"/>
      <c r="J61" s="15"/>
    </row>
    <row r="62" spans="1:13" ht="16.5">
      <c r="A62" s="19">
        <f t="shared" si="2"/>
        <v>60</v>
      </c>
      <c r="B62" s="13" t="s">
        <v>183</v>
      </c>
      <c r="C62" s="13" t="s">
        <v>14</v>
      </c>
      <c r="D62" s="13" t="s">
        <v>94</v>
      </c>
      <c r="E62" s="7">
        <f t="shared" si="1"/>
        <v>0.40000000000000568</v>
      </c>
      <c r="F62" s="7">
        <f>$F$24+58.5</f>
        <v>119.8</v>
      </c>
      <c r="G62" s="14"/>
      <c r="H62" s="11"/>
      <c r="I62" s="15"/>
      <c r="J62" s="15"/>
    </row>
    <row r="63" spans="1:13" ht="16.5">
      <c r="A63" s="19">
        <f t="shared" si="2"/>
        <v>61</v>
      </c>
      <c r="B63" s="13" t="s">
        <v>60</v>
      </c>
      <c r="C63" s="13" t="s">
        <v>5</v>
      </c>
      <c r="D63" s="13" t="s">
        <v>97</v>
      </c>
      <c r="E63" s="7">
        <f t="shared" si="1"/>
        <v>5.7999999999999972</v>
      </c>
      <c r="F63" s="7">
        <f>$F$24+65.1-0.8</f>
        <v>125.6</v>
      </c>
      <c r="G63" s="14"/>
      <c r="H63" s="12" t="s">
        <v>144</v>
      </c>
      <c r="I63" s="15"/>
      <c r="J63" s="15"/>
    </row>
    <row r="64" spans="1:13" ht="16.5">
      <c r="A64" s="19">
        <f t="shared" si="2"/>
        <v>62</v>
      </c>
      <c r="B64" s="13" t="s">
        <v>96</v>
      </c>
      <c r="C64" s="13" t="s">
        <v>5</v>
      </c>
      <c r="D64" s="13" t="s">
        <v>98</v>
      </c>
      <c r="E64" s="7">
        <f t="shared" si="1"/>
        <v>6.9999999999999716</v>
      </c>
      <c r="F64" s="7">
        <f>$F$24+72.1-0.8</f>
        <v>132.59999999999997</v>
      </c>
      <c r="G64" s="14"/>
      <c r="H64" s="12"/>
      <c r="I64" s="15"/>
      <c r="J64" s="15"/>
    </row>
    <row r="65" spans="1:10" ht="16.5">
      <c r="A65" s="19">
        <f t="shared" si="2"/>
        <v>63</v>
      </c>
      <c r="B65" s="13" t="s">
        <v>47</v>
      </c>
      <c r="C65" s="13" t="s">
        <v>5</v>
      </c>
      <c r="D65" s="13" t="s">
        <v>98</v>
      </c>
      <c r="E65" s="7">
        <f t="shared" si="1"/>
        <v>7.6000000000000227</v>
      </c>
      <c r="F65" s="7">
        <f>$F$24+79.7-0.8</f>
        <v>140.19999999999999</v>
      </c>
      <c r="G65" s="14"/>
      <c r="H65" s="12" t="s">
        <v>99</v>
      </c>
      <c r="I65" s="15"/>
      <c r="J65" s="15"/>
    </row>
    <row r="66" spans="1:10" ht="16.5">
      <c r="A66" s="19">
        <f t="shared" si="2"/>
        <v>64</v>
      </c>
      <c r="B66" s="13" t="s">
        <v>60</v>
      </c>
      <c r="C66" s="13" t="s">
        <v>7</v>
      </c>
      <c r="D66" s="13" t="s">
        <v>9</v>
      </c>
      <c r="E66" s="7">
        <f t="shared" si="1"/>
        <v>1.3000000000000114</v>
      </c>
      <c r="F66" s="7">
        <f>$F$24+81-0.8</f>
        <v>141.5</v>
      </c>
      <c r="G66" s="14"/>
      <c r="H66" s="12"/>
      <c r="I66" s="15"/>
      <c r="J66" s="15"/>
    </row>
    <row r="67" spans="1:10" ht="16.5">
      <c r="A67" s="19">
        <f t="shared" si="2"/>
        <v>65</v>
      </c>
      <c r="B67" s="13" t="s">
        <v>60</v>
      </c>
      <c r="C67" s="13" t="s">
        <v>5</v>
      </c>
      <c r="D67" s="13" t="s">
        <v>98</v>
      </c>
      <c r="E67" s="7">
        <f t="shared" si="1"/>
        <v>0.19999999999998863</v>
      </c>
      <c r="F67" s="7">
        <f>$F$24+81.2-0.8</f>
        <v>141.69999999999999</v>
      </c>
      <c r="G67" s="14"/>
      <c r="H67" s="12" t="s">
        <v>140</v>
      </c>
      <c r="I67" s="15"/>
      <c r="J67" s="15"/>
    </row>
    <row r="68" spans="1:10" ht="16.5">
      <c r="A68" s="19">
        <f t="shared" si="2"/>
        <v>66</v>
      </c>
      <c r="B68" s="13" t="s">
        <v>60</v>
      </c>
      <c r="C68" s="13" t="s">
        <v>5</v>
      </c>
      <c r="D68" s="13" t="s">
        <v>98</v>
      </c>
      <c r="E68" s="7">
        <f t="shared" si="1"/>
        <v>2.3000000000000114</v>
      </c>
      <c r="F68" s="7">
        <f>$F$24+83.5-0.8</f>
        <v>144</v>
      </c>
      <c r="G68" s="14"/>
      <c r="H68" s="12"/>
      <c r="I68" s="15"/>
      <c r="J68" s="15"/>
    </row>
    <row r="69" spans="1:10" ht="16.5">
      <c r="A69" s="19">
        <f t="shared" si="2"/>
        <v>67</v>
      </c>
      <c r="B69" s="20" t="s">
        <v>59</v>
      </c>
      <c r="C69" s="13" t="s">
        <v>7</v>
      </c>
      <c r="D69" s="13" t="s">
        <v>98</v>
      </c>
      <c r="E69" s="7">
        <f t="shared" si="1"/>
        <v>0.5</v>
      </c>
      <c r="F69" s="7">
        <f>$F$24+84-0.8</f>
        <v>144.5</v>
      </c>
      <c r="G69" s="14"/>
      <c r="H69" s="12"/>
      <c r="I69" s="15"/>
      <c r="J69" s="15"/>
    </row>
    <row r="70" spans="1:10" ht="16.5">
      <c r="A70" s="19">
        <f t="shared" si="2"/>
        <v>68</v>
      </c>
      <c r="B70" s="13" t="s">
        <v>60</v>
      </c>
      <c r="C70" s="13" t="s">
        <v>7</v>
      </c>
      <c r="D70" s="13" t="s">
        <v>100</v>
      </c>
      <c r="E70" s="7">
        <f t="shared" si="1"/>
        <v>3.1999999999999886</v>
      </c>
      <c r="F70" s="7">
        <f>$F$24+87.2-0.8</f>
        <v>147.69999999999999</v>
      </c>
      <c r="G70" s="14"/>
      <c r="H70" s="12"/>
      <c r="I70" s="15"/>
      <c r="J70" s="15"/>
    </row>
    <row r="71" spans="1:10" ht="33">
      <c r="A71" s="38">
        <f t="shared" si="2"/>
        <v>69</v>
      </c>
      <c r="B71" s="45" t="s">
        <v>142</v>
      </c>
      <c r="C71" s="51" t="s">
        <v>48</v>
      </c>
      <c r="D71" s="51" t="s">
        <v>101</v>
      </c>
      <c r="E71" s="46">
        <f t="shared" ref="E71:E107" si="3">F71-F70</f>
        <v>1.8000000000000114</v>
      </c>
      <c r="F71" s="46">
        <f>$F$24+89-0.8</f>
        <v>149.5</v>
      </c>
      <c r="G71" s="55"/>
      <c r="H71" s="58" t="s">
        <v>141</v>
      </c>
      <c r="I71" s="57"/>
      <c r="J71" s="57"/>
    </row>
    <row r="72" spans="1:10" ht="16.5">
      <c r="A72" s="19">
        <f t="shared" si="2"/>
        <v>70</v>
      </c>
      <c r="B72" s="13" t="s">
        <v>102</v>
      </c>
      <c r="C72" s="13" t="s">
        <v>7</v>
      </c>
      <c r="D72" s="13" t="s">
        <v>9</v>
      </c>
      <c r="E72" s="7">
        <f t="shared" si="3"/>
        <v>7.5999999999999659</v>
      </c>
      <c r="F72" s="7">
        <f>$F$24+96.6-0.8</f>
        <v>157.09999999999997</v>
      </c>
      <c r="G72" s="14"/>
      <c r="H72" s="11"/>
      <c r="I72" s="15"/>
      <c r="J72" s="15"/>
    </row>
    <row r="73" spans="1:10" ht="16.5">
      <c r="A73" s="19">
        <f t="shared" si="2"/>
        <v>71</v>
      </c>
      <c r="B73" s="13" t="s">
        <v>103</v>
      </c>
      <c r="C73" s="16" t="s">
        <v>5</v>
      </c>
      <c r="D73" s="13" t="s">
        <v>104</v>
      </c>
      <c r="E73" s="7">
        <f t="shared" si="3"/>
        <v>0.30000000000001137</v>
      </c>
      <c r="F73" s="7">
        <f>$F$24+96.9-0.8</f>
        <v>157.39999999999998</v>
      </c>
      <c r="G73" s="14"/>
      <c r="H73" s="11"/>
      <c r="I73" s="15"/>
      <c r="J73" s="15"/>
    </row>
    <row r="74" spans="1:10" ht="16.5">
      <c r="A74" s="19">
        <f t="shared" si="2"/>
        <v>72</v>
      </c>
      <c r="B74" s="13" t="s">
        <v>105</v>
      </c>
      <c r="C74" s="13" t="s">
        <v>14</v>
      </c>
      <c r="D74" s="13" t="s">
        <v>106</v>
      </c>
      <c r="E74" s="7">
        <f t="shared" si="3"/>
        <v>7.1000000000000227</v>
      </c>
      <c r="F74" s="7">
        <f>$F$24+104-0.8</f>
        <v>164.5</v>
      </c>
      <c r="G74" s="14"/>
      <c r="H74" s="12" t="s">
        <v>107</v>
      </c>
      <c r="I74" s="15"/>
      <c r="J74" s="15"/>
    </row>
    <row r="75" spans="1:10" ht="16.5">
      <c r="A75" s="19">
        <f t="shared" si="2"/>
        <v>73</v>
      </c>
      <c r="B75" s="13" t="s">
        <v>47</v>
      </c>
      <c r="C75" s="13" t="s">
        <v>5</v>
      </c>
      <c r="D75" s="13" t="s">
        <v>108</v>
      </c>
      <c r="E75" s="7">
        <f t="shared" si="3"/>
        <v>9.5999999999999659</v>
      </c>
      <c r="F75" s="7">
        <f>$F$24+113.6-0.8</f>
        <v>174.09999999999997</v>
      </c>
      <c r="G75" s="14"/>
      <c r="H75" s="12" t="s">
        <v>110</v>
      </c>
      <c r="I75" s="15"/>
      <c r="J75" s="15"/>
    </row>
    <row r="76" spans="1:10" ht="33">
      <c r="A76" s="38">
        <f t="shared" si="2"/>
        <v>74</v>
      </c>
      <c r="B76" s="54" t="s">
        <v>143</v>
      </c>
      <c r="C76" s="51" t="s">
        <v>48</v>
      </c>
      <c r="D76" s="51" t="s">
        <v>108</v>
      </c>
      <c r="E76" s="46">
        <f t="shared" si="3"/>
        <v>4.9000000000000341</v>
      </c>
      <c r="F76" s="46">
        <f>$F$24+118.5-0.8</f>
        <v>179</v>
      </c>
      <c r="G76" s="55"/>
      <c r="H76" s="58" t="s">
        <v>109</v>
      </c>
      <c r="I76" s="57"/>
      <c r="J76" s="57"/>
    </row>
    <row r="77" spans="1:10" ht="16.5">
      <c r="A77" s="19">
        <f t="shared" si="2"/>
        <v>75</v>
      </c>
      <c r="B77" s="13" t="s">
        <v>60</v>
      </c>
      <c r="C77" s="13" t="s">
        <v>5</v>
      </c>
      <c r="D77" s="13" t="s">
        <v>106</v>
      </c>
      <c r="E77" s="7">
        <f t="shared" si="3"/>
        <v>5</v>
      </c>
      <c r="F77" s="7">
        <f>$F$24+123.5-0.8</f>
        <v>184</v>
      </c>
      <c r="G77" s="14"/>
      <c r="H77" s="12" t="s">
        <v>150</v>
      </c>
      <c r="I77" s="15"/>
      <c r="J77" s="17"/>
    </row>
    <row r="78" spans="1:10" ht="36">
      <c r="A78" s="19">
        <f t="shared" si="2"/>
        <v>76</v>
      </c>
      <c r="B78" s="13" t="s">
        <v>47</v>
      </c>
      <c r="C78" s="13" t="s">
        <v>5</v>
      </c>
      <c r="D78" s="13" t="s">
        <v>9</v>
      </c>
      <c r="E78" s="7">
        <f t="shared" si="3"/>
        <v>17.099999999999966</v>
      </c>
      <c r="F78" s="7">
        <f>$F$24+140.6-0.8</f>
        <v>201.09999999999997</v>
      </c>
      <c r="G78" s="14"/>
      <c r="H78" s="11" t="s">
        <v>151</v>
      </c>
      <c r="I78" s="15"/>
      <c r="J78" s="17"/>
    </row>
    <row r="79" spans="1:10" ht="33">
      <c r="A79" s="38">
        <f t="shared" si="2"/>
        <v>77</v>
      </c>
      <c r="B79" s="54" t="s">
        <v>158</v>
      </c>
      <c r="C79" s="51" t="s">
        <v>8</v>
      </c>
      <c r="D79" s="51" t="s">
        <v>9</v>
      </c>
      <c r="E79" s="46">
        <f t="shared" si="3"/>
        <v>6.7000000000000455</v>
      </c>
      <c r="F79" s="59">
        <f>$F$24+147.3-0.8</f>
        <v>207.8</v>
      </c>
      <c r="G79" s="55"/>
      <c r="H79" s="58" t="s">
        <v>152</v>
      </c>
      <c r="I79" s="57"/>
      <c r="J79" s="60"/>
    </row>
    <row r="80" spans="1:10" ht="16.5">
      <c r="A80" s="19">
        <f t="shared" si="2"/>
        <v>78</v>
      </c>
      <c r="B80" s="13" t="s">
        <v>60</v>
      </c>
      <c r="C80" s="13" t="s">
        <v>14</v>
      </c>
      <c r="D80" s="13" t="s">
        <v>111</v>
      </c>
      <c r="E80" s="7">
        <f t="shared" si="3"/>
        <v>6.7999999999999545</v>
      </c>
      <c r="F80" s="18">
        <f>$F$24+154.1-0.8</f>
        <v>214.59999999999997</v>
      </c>
      <c r="G80" s="14"/>
      <c r="H80" s="12" t="s">
        <v>153</v>
      </c>
      <c r="I80" s="15"/>
      <c r="J80" s="17"/>
    </row>
    <row r="81" spans="1:10" ht="16.5">
      <c r="A81" s="19">
        <f t="shared" si="2"/>
        <v>79</v>
      </c>
      <c r="B81" s="13" t="s">
        <v>60</v>
      </c>
      <c r="C81" s="13" t="s">
        <v>46</v>
      </c>
      <c r="D81" s="13" t="s">
        <v>111</v>
      </c>
      <c r="E81" s="7">
        <f t="shared" si="3"/>
        <v>0.10000000000002274</v>
      </c>
      <c r="F81" s="18">
        <f>$F$24+154.2-0.8</f>
        <v>214.7</v>
      </c>
      <c r="G81" s="14"/>
      <c r="H81" s="12"/>
      <c r="I81" s="15"/>
      <c r="J81" s="17"/>
    </row>
    <row r="82" spans="1:10" ht="16.5">
      <c r="A82" s="19">
        <f t="shared" si="2"/>
        <v>80</v>
      </c>
      <c r="B82" s="13" t="s">
        <v>85</v>
      </c>
      <c r="C82" s="13" t="s">
        <v>7</v>
      </c>
      <c r="D82" s="13" t="s">
        <v>112</v>
      </c>
      <c r="E82" s="7">
        <f t="shared" si="3"/>
        <v>2</v>
      </c>
      <c r="F82" s="18">
        <f>$F$24+156.2-0.8</f>
        <v>216.7</v>
      </c>
      <c r="G82" s="14"/>
      <c r="H82" s="12"/>
      <c r="I82" s="15"/>
      <c r="J82" s="17"/>
    </row>
    <row r="83" spans="1:10" ht="16.5">
      <c r="A83" s="19">
        <f t="shared" si="2"/>
        <v>81</v>
      </c>
      <c r="B83" s="13" t="s">
        <v>10</v>
      </c>
      <c r="C83" s="13" t="s">
        <v>46</v>
      </c>
      <c r="D83" s="13" t="s">
        <v>106</v>
      </c>
      <c r="E83" s="7">
        <f t="shared" si="3"/>
        <v>0.30000000000001137</v>
      </c>
      <c r="F83" s="18">
        <f>$F$24+156.5-0.8</f>
        <v>217</v>
      </c>
      <c r="G83" s="14"/>
      <c r="H83" s="12"/>
      <c r="I83" s="15"/>
      <c r="J83" s="17"/>
    </row>
    <row r="84" spans="1:10" ht="24">
      <c r="A84" s="19">
        <f t="shared" si="2"/>
        <v>82</v>
      </c>
      <c r="B84" s="13" t="s">
        <v>113</v>
      </c>
      <c r="C84" s="13" t="s">
        <v>7</v>
      </c>
      <c r="D84" s="13" t="s">
        <v>73</v>
      </c>
      <c r="E84" s="7">
        <f t="shared" si="3"/>
        <v>0.5</v>
      </c>
      <c r="F84" s="18">
        <f>$F$24+157-0.8</f>
        <v>217.5</v>
      </c>
      <c r="G84" s="14"/>
      <c r="H84" s="11" t="s">
        <v>145</v>
      </c>
      <c r="I84" s="15"/>
      <c r="J84" s="17"/>
    </row>
    <row r="85" spans="1:10" ht="16.5">
      <c r="A85" s="19">
        <f t="shared" ref="A85:A107" si="4">A84+1</f>
        <v>83</v>
      </c>
      <c r="B85" s="20" t="s">
        <v>24</v>
      </c>
      <c r="C85" s="13" t="s">
        <v>7</v>
      </c>
      <c r="D85" s="13" t="s">
        <v>114</v>
      </c>
      <c r="E85" s="7">
        <f t="shared" si="3"/>
        <v>32.5</v>
      </c>
      <c r="F85" s="18">
        <f>$F$24+189.5-0.8</f>
        <v>250</v>
      </c>
      <c r="G85" s="14"/>
      <c r="H85" s="12"/>
      <c r="I85" s="15"/>
      <c r="J85" s="17"/>
    </row>
    <row r="86" spans="1:10" ht="24">
      <c r="A86" s="38">
        <f t="shared" si="4"/>
        <v>84</v>
      </c>
      <c r="B86" s="51" t="s">
        <v>131</v>
      </c>
      <c r="C86" s="51" t="s">
        <v>74</v>
      </c>
      <c r="D86" s="51" t="s">
        <v>75</v>
      </c>
      <c r="E86" s="46">
        <f t="shared" si="3"/>
        <v>9.9999999999965894E-2</v>
      </c>
      <c r="F86" s="59">
        <f>$F$24+189.6-0.8</f>
        <v>250.09999999999997</v>
      </c>
      <c r="G86" s="55"/>
      <c r="H86" s="56" t="s">
        <v>149</v>
      </c>
      <c r="I86" s="57" t="s">
        <v>173</v>
      </c>
      <c r="J86" s="57" t="s">
        <v>174</v>
      </c>
    </row>
    <row r="87" spans="1:10" ht="16.5">
      <c r="A87" s="19">
        <f t="shared" si="4"/>
        <v>85</v>
      </c>
      <c r="B87" s="13" t="s">
        <v>132</v>
      </c>
      <c r="C87" s="13" t="s">
        <v>8</v>
      </c>
      <c r="D87" s="13" t="s">
        <v>9</v>
      </c>
      <c r="E87" s="7">
        <f t="shared" si="3"/>
        <v>0</v>
      </c>
      <c r="F87" s="18">
        <f>$F$86</f>
        <v>250.09999999999997</v>
      </c>
      <c r="G87" s="14"/>
      <c r="H87" s="12" t="s">
        <v>146</v>
      </c>
      <c r="I87" s="15"/>
      <c r="J87" s="17"/>
    </row>
    <row r="88" spans="1:10" ht="16.5">
      <c r="A88" s="19">
        <f t="shared" si="4"/>
        <v>86</v>
      </c>
      <c r="B88" s="13" t="s">
        <v>71</v>
      </c>
      <c r="C88" s="13" t="s">
        <v>46</v>
      </c>
      <c r="D88" s="13" t="s">
        <v>63</v>
      </c>
      <c r="E88" s="7">
        <f t="shared" si="3"/>
        <v>0.5</v>
      </c>
      <c r="F88" s="18">
        <f>$F$86+0.5</f>
        <v>250.59999999999997</v>
      </c>
      <c r="G88" s="14"/>
      <c r="H88" s="12"/>
      <c r="I88" s="15"/>
      <c r="J88" s="17"/>
    </row>
    <row r="89" spans="1:10" ht="16.5">
      <c r="A89" s="19">
        <f t="shared" si="4"/>
        <v>87</v>
      </c>
      <c r="B89" s="20" t="s">
        <v>24</v>
      </c>
      <c r="C89" s="13" t="s">
        <v>7</v>
      </c>
      <c r="D89" s="13" t="s">
        <v>115</v>
      </c>
      <c r="E89" s="7">
        <f t="shared" si="3"/>
        <v>0.30000000000001137</v>
      </c>
      <c r="F89" s="18">
        <f>$F$86+0.8</f>
        <v>250.89999999999998</v>
      </c>
      <c r="G89" s="14"/>
      <c r="H89" s="12"/>
      <c r="I89" s="15"/>
      <c r="J89" s="17"/>
    </row>
    <row r="90" spans="1:10" ht="16.5">
      <c r="A90" s="19">
        <f t="shared" si="4"/>
        <v>88</v>
      </c>
      <c r="B90" s="13" t="s">
        <v>69</v>
      </c>
      <c r="C90" s="13" t="s">
        <v>46</v>
      </c>
      <c r="D90" s="13" t="s">
        <v>45</v>
      </c>
      <c r="E90" s="7">
        <f t="shared" si="3"/>
        <v>9.6999999999999886</v>
      </c>
      <c r="F90" s="18">
        <f>$F$86+10.7-0.2</f>
        <v>260.59999999999997</v>
      </c>
      <c r="G90" s="14"/>
      <c r="H90" s="12" t="s">
        <v>184</v>
      </c>
      <c r="I90" s="15"/>
      <c r="J90" s="17"/>
    </row>
    <row r="91" spans="1:10" ht="16.5">
      <c r="A91" s="19">
        <f t="shared" si="4"/>
        <v>89</v>
      </c>
      <c r="B91" s="13" t="s">
        <v>68</v>
      </c>
      <c r="C91" s="13" t="s">
        <v>7</v>
      </c>
      <c r="D91" s="13" t="s">
        <v>67</v>
      </c>
      <c r="E91" s="7">
        <f t="shared" si="3"/>
        <v>4.1999999999999886</v>
      </c>
      <c r="F91" s="18">
        <f>$F$86+14.9-0.2</f>
        <v>264.79999999999995</v>
      </c>
      <c r="G91" s="14"/>
      <c r="H91" s="12" t="s">
        <v>154</v>
      </c>
      <c r="I91" s="15"/>
      <c r="J91" s="17"/>
    </row>
    <row r="92" spans="1:10" ht="33">
      <c r="A92" s="38">
        <f t="shared" si="4"/>
        <v>90</v>
      </c>
      <c r="B92" s="54" t="s">
        <v>159</v>
      </c>
      <c r="C92" s="51" t="s">
        <v>8</v>
      </c>
      <c r="D92" s="51" t="s">
        <v>67</v>
      </c>
      <c r="E92" s="46">
        <f t="shared" si="3"/>
        <v>6.2000000000000455</v>
      </c>
      <c r="F92" s="59">
        <f>$F$86+21.1-0.2</f>
        <v>271</v>
      </c>
      <c r="G92" s="55"/>
      <c r="H92" s="56" t="s">
        <v>160</v>
      </c>
      <c r="I92" s="57"/>
      <c r="J92" s="60"/>
    </row>
    <row r="93" spans="1:10" ht="16.5">
      <c r="A93" s="19">
        <f t="shared" si="4"/>
        <v>91</v>
      </c>
      <c r="B93" s="13" t="s">
        <v>116</v>
      </c>
      <c r="C93" s="13" t="s">
        <v>7</v>
      </c>
      <c r="D93" s="13" t="s">
        <v>41</v>
      </c>
      <c r="E93" s="7">
        <f t="shared" si="3"/>
        <v>1.5999999999999659</v>
      </c>
      <c r="F93" s="18">
        <f>$F$86+22.7-0.2</f>
        <v>272.59999999999997</v>
      </c>
      <c r="G93" s="14"/>
      <c r="H93" s="12"/>
      <c r="I93" s="15"/>
      <c r="J93" s="17"/>
    </row>
    <row r="94" spans="1:10" ht="16.5">
      <c r="A94" s="19">
        <f t="shared" si="4"/>
        <v>92</v>
      </c>
      <c r="B94" s="13" t="s">
        <v>23</v>
      </c>
      <c r="C94" s="13" t="s">
        <v>7</v>
      </c>
      <c r="D94" s="13" t="s">
        <v>117</v>
      </c>
      <c r="E94" s="7">
        <f t="shared" si="3"/>
        <v>1.3999999999999773</v>
      </c>
      <c r="F94" s="18">
        <f>$F$86+23.9</f>
        <v>273.99999999999994</v>
      </c>
      <c r="G94" s="14"/>
      <c r="H94" s="12"/>
      <c r="I94" s="15"/>
      <c r="J94" s="17"/>
    </row>
    <row r="95" spans="1:10" ht="16.5">
      <c r="A95" s="19">
        <f t="shared" si="4"/>
        <v>93</v>
      </c>
      <c r="B95" s="13" t="s">
        <v>118</v>
      </c>
      <c r="C95" s="13" t="s">
        <v>7</v>
      </c>
      <c r="D95" s="13" t="s">
        <v>9</v>
      </c>
      <c r="E95" s="7">
        <f t="shared" si="3"/>
        <v>7.6000000000000227</v>
      </c>
      <c r="F95" s="18">
        <f>$F$86+31.7-0.2</f>
        <v>281.59999999999997</v>
      </c>
      <c r="G95" s="14"/>
      <c r="H95" s="12" t="s">
        <v>121</v>
      </c>
      <c r="I95" s="15"/>
      <c r="J95" s="17"/>
    </row>
    <row r="96" spans="1:10" ht="16.5">
      <c r="A96" s="19">
        <f t="shared" si="4"/>
        <v>94</v>
      </c>
      <c r="B96" s="13" t="s">
        <v>47</v>
      </c>
      <c r="C96" s="13" t="s">
        <v>46</v>
      </c>
      <c r="D96" s="13" t="s">
        <v>9</v>
      </c>
      <c r="E96" s="7">
        <f t="shared" si="3"/>
        <v>2.3999999999999773</v>
      </c>
      <c r="F96" s="18">
        <f>$F$86+33.9</f>
        <v>283.99999999999994</v>
      </c>
      <c r="G96" s="14"/>
      <c r="H96" s="12" t="s">
        <v>155</v>
      </c>
      <c r="I96" s="15"/>
      <c r="J96" s="17"/>
    </row>
    <row r="97" spans="1:10" ht="16.5">
      <c r="A97" s="19">
        <f t="shared" si="4"/>
        <v>95</v>
      </c>
      <c r="B97" s="13" t="s">
        <v>60</v>
      </c>
      <c r="C97" s="13" t="s">
        <v>46</v>
      </c>
      <c r="D97" s="13" t="s">
        <v>119</v>
      </c>
      <c r="E97" s="7">
        <f t="shared" si="3"/>
        <v>0.40000000000003411</v>
      </c>
      <c r="F97" s="18">
        <f>$F$86+34.5-0.2</f>
        <v>284.39999999999998</v>
      </c>
      <c r="G97" s="14"/>
      <c r="H97" s="12" t="s">
        <v>120</v>
      </c>
      <c r="I97" s="15"/>
      <c r="J97" s="17"/>
    </row>
    <row r="98" spans="1:10" ht="16.5">
      <c r="A98" s="19">
        <f t="shared" si="4"/>
        <v>96</v>
      </c>
      <c r="B98" s="13" t="s">
        <v>122</v>
      </c>
      <c r="C98" s="13" t="s">
        <v>46</v>
      </c>
      <c r="D98" s="13" t="s">
        <v>63</v>
      </c>
      <c r="E98" s="7">
        <f t="shared" si="3"/>
        <v>5.3999999999999773</v>
      </c>
      <c r="F98" s="18">
        <f>$F$86+39.7</f>
        <v>289.79999999999995</v>
      </c>
      <c r="G98" s="14"/>
      <c r="H98" s="12" t="s">
        <v>156</v>
      </c>
      <c r="I98" s="15"/>
      <c r="J98" s="17"/>
    </row>
    <row r="99" spans="1:10" ht="16.5">
      <c r="A99" s="19">
        <f t="shared" si="4"/>
        <v>97</v>
      </c>
      <c r="B99" s="13" t="s">
        <v>123</v>
      </c>
      <c r="C99" s="13" t="s">
        <v>7</v>
      </c>
      <c r="D99" s="13" t="s">
        <v>124</v>
      </c>
      <c r="E99" s="7">
        <f t="shared" si="3"/>
        <v>0.5</v>
      </c>
      <c r="F99" s="18">
        <f>$F$86+40.4-0.2</f>
        <v>290.29999999999995</v>
      </c>
      <c r="G99" s="14"/>
      <c r="H99" s="12"/>
      <c r="I99" s="15"/>
      <c r="J99" s="17"/>
    </row>
    <row r="100" spans="1:10" ht="16.5">
      <c r="A100" s="19">
        <f t="shared" si="4"/>
        <v>98</v>
      </c>
      <c r="B100" s="13" t="s">
        <v>125</v>
      </c>
      <c r="C100" s="13" t="s">
        <v>7</v>
      </c>
      <c r="D100" s="13" t="s">
        <v>20</v>
      </c>
      <c r="E100" s="7">
        <f t="shared" si="3"/>
        <v>2.1000000000000227</v>
      </c>
      <c r="F100" s="18">
        <f>$F$86+42.3</f>
        <v>292.39999999999998</v>
      </c>
      <c r="G100" s="14"/>
      <c r="H100" s="12" t="s">
        <v>157</v>
      </c>
      <c r="I100" s="15"/>
      <c r="J100" s="17"/>
    </row>
    <row r="101" spans="1:10" ht="16.5">
      <c r="A101" s="19">
        <f t="shared" si="4"/>
        <v>99</v>
      </c>
      <c r="B101" s="13" t="s">
        <v>126</v>
      </c>
      <c r="C101" s="13" t="s">
        <v>46</v>
      </c>
      <c r="D101" s="13" t="s">
        <v>9</v>
      </c>
      <c r="E101" s="7">
        <f t="shared" si="3"/>
        <v>0</v>
      </c>
      <c r="F101" s="18">
        <f>$F$86+42.5-0.2</f>
        <v>292.39999999999998</v>
      </c>
      <c r="G101" s="14"/>
      <c r="H101" s="12"/>
      <c r="I101" s="15"/>
      <c r="J101" s="17"/>
    </row>
    <row r="102" spans="1:10" ht="16.5">
      <c r="A102" s="19">
        <f t="shared" si="4"/>
        <v>100</v>
      </c>
      <c r="B102" s="13" t="s">
        <v>85</v>
      </c>
      <c r="C102" s="13" t="s">
        <v>7</v>
      </c>
      <c r="D102" s="20" t="s">
        <v>29</v>
      </c>
      <c r="E102" s="7">
        <f t="shared" si="3"/>
        <v>1.8999999999999773</v>
      </c>
      <c r="F102" s="18">
        <f>$F$86+44.2</f>
        <v>294.29999999999995</v>
      </c>
      <c r="G102" s="14"/>
      <c r="H102" s="12"/>
      <c r="I102" s="15"/>
      <c r="J102" s="17"/>
    </row>
    <row r="103" spans="1:10" ht="16.5">
      <c r="A103" s="19">
        <f t="shared" si="4"/>
        <v>101</v>
      </c>
      <c r="B103" s="13" t="s">
        <v>127</v>
      </c>
      <c r="C103" s="13" t="s">
        <v>14</v>
      </c>
      <c r="D103" s="13" t="s">
        <v>9</v>
      </c>
      <c r="E103" s="7">
        <f t="shared" si="3"/>
        <v>6.1000000000000227</v>
      </c>
      <c r="F103" s="18">
        <f>$F$86+50.5-0.2</f>
        <v>300.39999999999998</v>
      </c>
      <c r="G103" s="14"/>
      <c r="H103" s="12"/>
      <c r="I103" s="15"/>
      <c r="J103" s="17"/>
    </row>
    <row r="104" spans="1:10" ht="33">
      <c r="A104" s="38">
        <f t="shared" si="4"/>
        <v>102</v>
      </c>
      <c r="B104" s="54" t="s">
        <v>161</v>
      </c>
      <c r="C104" s="51" t="s">
        <v>48</v>
      </c>
      <c r="D104" s="51" t="s">
        <v>9</v>
      </c>
      <c r="E104" s="46">
        <f t="shared" si="3"/>
        <v>0.39999999999997726</v>
      </c>
      <c r="F104" s="59">
        <f>$F$86+50.7</f>
        <v>300.79999999999995</v>
      </c>
      <c r="G104" s="55"/>
      <c r="H104" s="58" t="s">
        <v>162</v>
      </c>
      <c r="I104" s="57" t="s">
        <v>175</v>
      </c>
      <c r="J104" s="57" t="s">
        <v>176</v>
      </c>
    </row>
    <row r="105" spans="1:10" ht="18">
      <c r="A105" s="19">
        <f t="shared" si="4"/>
        <v>103</v>
      </c>
      <c r="B105" s="72" t="s">
        <v>15</v>
      </c>
      <c r="C105" s="72" t="s">
        <v>14</v>
      </c>
      <c r="D105" s="72" t="s">
        <v>25</v>
      </c>
      <c r="E105" s="7">
        <f t="shared" si="3"/>
        <v>0.10000000000002274</v>
      </c>
      <c r="F105" s="18">
        <f>$F$86+51-0.2</f>
        <v>300.89999999999998</v>
      </c>
      <c r="G105" s="10"/>
      <c r="H105" s="11"/>
      <c r="I105" s="15"/>
      <c r="J105" s="17"/>
    </row>
    <row r="106" spans="1:10" ht="18">
      <c r="A106" s="19">
        <f t="shared" si="4"/>
        <v>104</v>
      </c>
      <c r="B106" s="72" t="s">
        <v>10</v>
      </c>
      <c r="C106" s="72" t="s">
        <v>46</v>
      </c>
      <c r="D106" s="72" t="s">
        <v>163</v>
      </c>
      <c r="E106" s="7">
        <f t="shared" si="3"/>
        <v>1</v>
      </c>
      <c r="F106" s="18">
        <f>$F$86+51.8</f>
        <v>301.89999999999998</v>
      </c>
      <c r="G106" s="10"/>
      <c r="H106" s="12" t="s">
        <v>164</v>
      </c>
      <c r="I106" s="15"/>
      <c r="J106" s="17"/>
    </row>
    <row r="107" spans="1:10" ht="24.75" thickBot="1">
      <c r="A107" s="81">
        <f t="shared" si="4"/>
        <v>105</v>
      </c>
      <c r="B107" s="82" t="s">
        <v>165</v>
      </c>
      <c r="C107" s="82" t="s">
        <v>49</v>
      </c>
      <c r="D107" s="82"/>
      <c r="E107" s="83">
        <f t="shared" si="3"/>
        <v>2.3000000000000114</v>
      </c>
      <c r="F107" s="83">
        <f>$F$86+54.3-0.2</f>
        <v>304.2</v>
      </c>
      <c r="G107" s="84"/>
      <c r="H107" s="85" t="s">
        <v>166</v>
      </c>
      <c r="I107" s="86" t="s">
        <v>177</v>
      </c>
      <c r="J107" s="87"/>
    </row>
    <row r="108" spans="1:10" ht="16.5" thickTop="1">
      <c r="D108" s="71"/>
    </row>
    <row r="109" spans="1:10" s="1" customFormat="1" ht="13.5">
      <c r="A109" s="5" t="s">
        <v>51</v>
      </c>
      <c r="E109" s="4" t="s">
        <v>53</v>
      </c>
      <c r="F109" s="2"/>
      <c r="H109" s="3"/>
    </row>
    <row r="110" spans="1:10" s="1" customFormat="1" ht="12">
      <c r="A110" s="1" t="s">
        <v>55</v>
      </c>
      <c r="E110" s="4" t="s">
        <v>54</v>
      </c>
      <c r="F110" s="2"/>
      <c r="H110" s="3"/>
    </row>
    <row r="111" spans="1:10" s="1" customFormat="1" ht="13.5">
      <c r="A111" s="5" t="s">
        <v>50</v>
      </c>
      <c r="E111" s="4" t="s">
        <v>56</v>
      </c>
      <c r="F111" s="2"/>
      <c r="H111" s="3"/>
    </row>
    <row r="112" spans="1:10" s="1" customFormat="1" ht="13.5">
      <c r="A112" s="5" t="s">
        <v>52</v>
      </c>
      <c r="E112" s="4" t="s">
        <v>57</v>
      </c>
      <c r="F112" s="2"/>
      <c r="H112" s="3"/>
    </row>
    <row r="113" spans="5:8" s="1" customFormat="1" ht="12">
      <c r="E113" s="4"/>
      <c r="F113" s="2"/>
      <c r="H113" s="3"/>
    </row>
    <row r="114" spans="5:8" s="1" customFormat="1" ht="12">
      <c r="E114" s="4"/>
      <c r="F114" s="2"/>
      <c r="H114" s="3"/>
    </row>
    <row r="115" spans="5:8" s="1" customFormat="1" ht="12">
      <c r="E115" s="4"/>
      <c r="F115" s="2"/>
      <c r="H115" s="3"/>
    </row>
    <row r="116" spans="5:8" s="1" customFormat="1" ht="12">
      <c r="E116" s="4"/>
      <c r="F116" s="2"/>
      <c r="H116" s="3"/>
    </row>
    <row r="117" spans="5:8" s="1" customFormat="1" ht="12">
      <c r="E117" s="4"/>
      <c r="F117" s="2"/>
      <c r="H117" s="3"/>
    </row>
    <row r="118" spans="5:8" s="1" customFormat="1" ht="12">
      <c r="E118" s="4"/>
      <c r="F118" s="2"/>
      <c r="H118" s="3"/>
    </row>
    <row r="119" spans="5:8" s="1" customFormat="1" ht="12">
      <c r="E119" s="4"/>
      <c r="F119" s="2"/>
      <c r="H119" s="3"/>
    </row>
    <row r="120" spans="5:8" s="1" customFormat="1" ht="12">
      <c r="E120" s="4"/>
      <c r="F120" s="2"/>
      <c r="H120" s="3"/>
    </row>
    <row r="121" spans="5:8" s="1" customFormat="1" ht="12">
      <c r="E121" s="4"/>
      <c r="F121" s="2"/>
      <c r="H121" s="3"/>
    </row>
    <row r="122" spans="5:8" s="1" customFormat="1" ht="12">
      <c r="E122" s="4"/>
      <c r="F122" s="2"/>
      <c r="H122" s="3"/>
    </row>
    <row r="123" spans="5:8" s="1" customFormat="1" ht="12">
      <c r="E123" s="4"/>
      <c r="F123" s="2"/>
      <c r="H123" s="3"/>
    </row>
    <row r="124" spans="5:8" s="1" customFormat="1" ht="12">
      <c r="E124" s="4"/>
      <c r="F124" s="2"/>
      <c r="H124" s="3"/>
    </row>
    <row r="125" spans="5:8" s="1" customFormat="1" ht="12">
      <c r="E125" s="4"/>
      <c r="F125" s="2"/>
      <c r="H125" s="3"/>
    </row>
    <row r="126" spans="5:8" s="1" customFormat="1" ht="12">
      <c r="E126" s="4"/>
      <c r="F126" s="2"/>
      <c r="H126" s="3"/>
    </row>
    <row r="127" spans="5:8" s="1" customFormat="1" ht="12">
      <c r="E127" s="4"/>
      <c r="F127" s="2"/>
      <c r="H127" s="3"/>
    </row>
    <row r="128" spans="5:8" s="1" customFormat="1" ht="12">
      <c r="E128" s="4"/>
      <c r="F128" s="2"/>
      <c r="H128" s="3"/>
    </row>
    <row r="129" spans="1:8" s="1" customFormat="1" ht="12">
      <c r="E129" s="4"/>
      <c r="F129" s="2"/>
      <c r="H129" s="3"/>
    </row>
    <row r="130" spans="1:8" s="1" customFormat="1" ht="12">
      <c r="E130" s="4"/>
      <c r="F130" s="2"/>
      <c r="H130" s="3"/>
    </row>
    <row r="131" spans="1:8" s="1" customFormat="1" ht="12">
      <c r="E131" s="4"/>
      <c r="F131" s="2"/>
      <c r="H131" s="3"/>
    </row>
    <row r="132" spans="1:8" s="1" customFormat="1" ht="12">
      <c r="E132" s="4"/>
      <c r="F132" s="2"/>
      <c r="H132" s="3"/>
    </row>
    <row r="133" spans="1:8" s="1" customFormat="1" ht="12">
      <c r="E133" s="4"/>
      <c r="F133" s="2"/>
      <c r="H133" s="3"/>
    </row>
    <row r="134" spans="1:8" s="1" customFormat="1" ht="12">
      <c r="A134" s="1" t="s">
        <v>186</v>
      </c>
      <c r="E134" s="4" t="s">
        <v>58</v>
      </c>
      <c r="F134" s="2"/>
      <c r="H134" s="3"/>
    </row>
    <row r="135" spans="1:8" s="1" customFormat="1" ht="12">
      <c r="A135" s="1" t="s">
        <v>187</v>
      </c>
      <c r="E135" s="4" t="s">
        <v>188</v>
      </c>
      <c r="F135" s="2"/>
      <c r="H135" s="3"/>
    </row>
    <row r="136" spans="1:8" s="1" customFormat="1" ht="12">
      <c r="E136" s="4"/>
      <c r="F136" s="2"/>
      <c r="H136" s="3"/>
    </row>
    <row r="137" spans="1:8" s="1" customFormat="1" ht="12">
      <c r="E137" s="4"/>
      <c r="F137" s="2"/>
      <c r="H137" s="3"/>
    </row>
    <row r="138" spans="1:8" s="1" customFormat="1" ht="12">
      <c r="E138" s="4"/>
      <c r="F138" s="2"/>
      <c r="H138" s="3"/>
    </row>
    <row r="139" spans="1:8" s="1" customFormat="1" ht="12">
      <c r="E139" s="4"/>
      <c r="F139" s="2"/>
      <c r="H139" s="3"/>
    </row>
    <row r="140" spans="1:8" s="1" customFormat="1" ht="12">
      <c r="E140" s="4"/>
      <c r="F140" s="2"/>
      <c r="H140" s="3"/>
    </row>
    <row r="141" spans="1:8" s="1" customFormat="1" ht="12">
      <c r="E141" s="4"/>
      <c r="F141" s="2"/>
      <c r="H141" s="3"/>
    </row>
    <row r="142" spans="1:8" s="1" customFormat="1" ht="12">
      <c r="E142" s="4"/>
      <c r="F142" s="2"/>
      <c r="H142" s="3"/>
    </row>
    <row r="143" spans="1:8" s="1" customFormat="1" ht="12">
      <c r="E143" s="4"/>
      <c r="F143" s="2"/>
      <c r="H143" s="3"/>
    </row>
    <row r="144" spans="1:8" s="1" customFormat="1" ht="12">
      <c r="E144" s="4"/>
      <c r="F144" s="2"/>
      <c r="H144" s="3"/>
    </row>
    <row r="145" spans="1:8" s="1" customFormat="1" ht="13.5">
      <c r="D145"/>
      <c r="E145" s="4"/>
      <c r="F145" s="2"/>
      <c r="H145" s="3"/>
    </row>
    <row r="146" spans="1:8" s="1" customFormat="1" ht="12">
      <c r="E146" s="4"/>
      <c r="F146" s="2"/>
      <c r="H146" s="3"/>
    </row>
    <row r="147" spans="1:8" s="1" customFormat="1" ht="12">
      <c r="E147" s="4"/>
      <c r="F147" s="2"/>
      <c r="H147" s="3"/>
    </row>
    <row r="148" spans="1:8" s="1" customFormat="1" ht="12">
      <c r="E148" s="4"/>
      <c r="F148" s="2"/>
      <c r="H148" s="3"/>
    </row>
    <row r="149" spans="1:8" s="1" customFormat="1" ht="12">
      <c r="E149" s="4"/>
      <c r="F149" s="2"/>
      <c r="H149" s="3"/>
    </row>
    <row r="150" spans="1:8" s="1" customFormat="1" ht="12">
      <c r="E150" s="4"/>
      <c r="F150" s="2"/>
      <c r="H150" s="3"/>
    </row>
    <row r="151" spans="1:8" s="1" customFormat="1" ht="12">
      <c r="A151" s="1" t="s">
        <v>189</v>
      </c>
      <c r="E151" s="1" t="s">
        <v>189</v>
      </c>
      <c r="F151" s="2"/>
      <c r="H151" s="3"/>
    </row>
    <row r="152" spans="1:8" s="1" customFormat="1" ht="12">
      <c r="A152" s="1" t="s">
        <v>190</v>
      </c>
      <c r="E152" s="4" t="s">
        <v>191</v>
      </c>
      <c r="F152" s="2"/>
      <c r="H152" s="3"/>
    </row>
    <row r="153" spans="1:8" s="1" customFormat="1" ht="13.5">
      <c r="A153"/>
      <c r="E153"/>
      <c r="F153" s="2"/>
      <c r="H153" s="3"/>
    </row>
    <row r="154" spans="1:8" s="1" customFormat="1" ht="12">
      <c r="E154" s="4"/>
      <c r="F154" s="2"/>
      <c r="H154" s="3"/>
    </row>
    <row r="155" spans="1:8" s="1" customFormat="1" ht="12">
      <c r="E155" s="4"/>
      <c r="F155" s="2"/>
      <c r="H155" s="3"/>
    </row>
    <row r="156" spans="1:8" s="1" customFormat="1" ht="12">
      <c r="E156" s="4"/>
      <c r="F156" s="2"/>
      <c r="H156" s="3"/>
    </row>
    <row r="157" spans="1:8" s="1" customFormat="1" ht="12">
      <c r="E157" s="4"/>
      <c r="F157" s="2"/>
      <c r="H157" s="3"/>
    </row>
    <row r="158" spans="1:8" s="1" customFormat="1" ht="12">
      <c r="E158" s="4"/>
      <c r="F158" s="2"/>
      <c r="H158" s="3"/>
    </row>
    <row r="159" spans="1:8" s="1" customFormat="1" ht="12">
      <c r="E159" s="4"/>
      <c r="F159" s="2"/>
      <c r="H159" s="3"/>
    </row>
    <row r="160" spans="1:8" s="1" customFormat="1" ht="12">
      <c r="E160" s="4"/>
      <c r="F160" s="2"/>
      <c r="H160" s="3"/>
    </row>
    <row r="161" spans="1:8" s="1" customFormat="1" ht="12">
      <c r="F161" s="2"/>
      <c r="H161" s="3"/>
    </row>
    <row r="162" spans="1:8" s="1" customFormat="1" ht="12">
      <c r="F162" s="2"/>
      <c r="H162" s="3"/>
    </row>
    <row r="163" spans="1:8" s="1" customFormat="1" ht="12">
      <c r="E163" s="4"/>
      <c r="F163" s="2"/>
      <c r="H163" s="3"/>
    </row>
    <row r="164" spans="1:8" s="1" customFormat="1" ht="12">
      <c r="E164" s="4"/>
      <c r="F164" s="2"/>
      <c r="H164" s="3"/>
    </row>
    <row r="165" spans="1:8" s="1" customFormat="1" ht="12">
      <c r="E165" s="4"/>
      <c r="F165" s="2"/>
      <c r="H165" s="3"/>
    </row>
    <row r="166" spans="1:8" s="1" customFormat="1" ht="12">
      <c r="E166" s="4"/>
      <c r="F166" s="2"/>
      <c r="H166" s="3"/>
    </row>
    <row r="167" spans="1:8" s="1" customFormat="1" ht="12">
      <c r="E167" s="4"/>
      <c r="F167" s="2"/>
      <c r="H167" s="3"/>
    </row>
    <row r="168" spans="1:8" s="1" customFormat="1" ht="12">
      <c r="E168" s="4"/>
      <c r="F168" s="2"/>
      <c r="H168" s="3"/>
    </row>
    <row r="169" spans="1:8" s="1" customFormat="1" ht="12">
      <c r="E169" s="4"/>
      <c r="F169" s="2"/>
      <c r="H169" s="3"/>
    </row>
    <row r="170" spans="1:8" s="1" customFormat="1" ht="12">
      <c r="A170" s="1" t="s">
        <v>192</v>
      </c>
      <c r="E170" s="4"/>
      <c r="F170" s="2"/>
      <c r="H170" s="3"/>
    </row>
    <row r="171" spans="1:8" s="1" customFormat="1" ht="12">
      <c r="A171" s="4" t="s">
        <v>193</v>
      </c>
      <c r="E171" s="4"/>
      <c r="F171" s="2"/>
      <c r="H171" s="3"/>
    </row>
    <row r="172" spans="1:8" s="1" customFormat="1" ht="13.5">
      <c r="A172"/>
      <c r="E172" s="4"/>
      <c r="F172" s="2"/>
      <c r="H172" s="3"/>
    </row>
    <row r="173" spans="1:8" s="1" customFormat="1" ht="12">
      <c r="E173" s="4"/>
      <c r="F173" s="2"/>
      <c r="H173" s="3"/>
    </row>
    <row r="174" spans="1:8" s="1" customFormat="1" ht="12">
      <c r="E174" s="4"/>
      <c r="F174" s="2"/>
      <c r="H174" s="3"/>
    </row>
    <row r="175" spans="1:8" s="1" customFormat="1" ht="12">
      <c r="E175" s="4"/>
      <c r="F175" s="2"/>
      <c r="H175" s="3"/>
    </row>
    <row r="176" spans="1:8" s="1" customFormat="1" ht="12">
      <c r="E176" s="4"/>
      <c r="F176" s="2"/>
      <c r="H176" s="3"/>
    </row>
    <row r="177" spans="5:8" s="1" customFormat="1" ht="12">
      <c r="E177" s="4"/>
      <c r="F177" s="2"/>
      <c r="H177" s="3"/>
    </row>
    <row r="178" spans="5:8" s="1" customFormat="1" ht="12">
      <c r="E178" s="4"/>
      <c r="F178" s="2"/>
      <c r="H178" s="3"/>
    </row>
    <row r="179" spans="5:8" s="1" customFormat="1" ht="12">
      <c r="E179" s="4"/>
      <c r="F179" s="2"/>
      <c r="H179" s="3"/>
    </row>
    <row r="180" spans="5:8" s="1" customFormat="1" ht="12">
      <c r="E180" s="4"/>
      <c r="F180" s="2"/>
      <c r="H180" s="3"/>
    </row>
    <row r="181" spans="5:8" s="1" customFormat="1" ht="12">
      <c r="E181" s="4"/>
      <c r="F181" s="2"/>
      <c r="H181" s="3"/>
    </row>
    <row r="182" spans="5:8" s="1" customFormat="1" ht="12">
      <c r="E182" s="4"/>
      <c r="F182" s="2"/>
      <c r="H182" s="3"/>
    </row>
    <row r="183" spans="5:8" s="1" customFormat="1" ht="12">
      <c r="E183" s="4"/>
      <c r="F183" s="2"/>
      <c r="H183" s="3"/>
    </row>
    <row r="184" spans="5:8" s="1" customFormat="1" ht="12">
      <c r="E184" s="4"/>
      <c r="F184" s="2"/>
      <c r="H184" s="3"/>
    </row>
    <row r="185" spans="5:8" s="1" customFormat="1" ht="12">
      <c r="E185" s="4"/>
      <c r="F185" s="2"/>
      <c r="H185" s="3"/>
    </row>
    <row r="186" spans="5:8" s="1" customFormat="1" ht="12">
      <c r="E186" s="4"/>
      <c r="F186" s="2"/>
      <c r="H186" s="3"/>
    </row>
    <row r="187" spans="5:8" s="1" customFormat="1" ht="12">
      <c r="E187" s="4"/>
      <c r="F187" s="2"/>
      <c r="H187" s="3"/>
    </row>
    <row r="188" spans="5:8" s="1" customFormat="1" ht="12">
      <c r="E188" s="4"/>
      <c r="F188" s="2"/>
      <c r="H188" s="3"/>
    </row>
    <row r="189" spans="5:8" s="1" customFormat="1" ht="12">
      <c r="E189" s="4"/>
      <c r="F189" s="2"/>
      <c r="H189" s="3"/>
    </row>
    <row r="190" spans="5:8" s="1" customFormat="1" ht="12">
      <c r="E190" s="4"/>
      <c r="F190" s="2"/>
      <c r="H190" s="3"/>
    </row>
    <row r="191" spans="5:8" s="1" customFormat="1" ht="12">
      <c r="E191" s="4"/>
      <c r="F191" s="2"/>
      <c r="H191" s="3"/>
    </row>
    <row r="192" spans="5:8" s="1" customFormat="1" ht="12">
      <c r="E192" s="4"/>
      <c r="F192" s="2"/>
      <c r="H192" s="3"/>
    </row>
    <row r="193" spans="5:8" s="1" customFormat="1" ht="12">
      <c r="E193" s="4"/>
      <c r="F193" s="2"/>
      <c r="H193" s="3"/>
    </row>
    <row r="194" spans="5:8" s="1" customFormat="1" ht="12">
      <c r="E194" s="4"/>
      <c r="F194" s="2"/>
      <c r="H194" s="3"/>
    </row>
    <row r="195" spans="5:8" s="1" customFormat="1" ht="12">
      <c r="E195" s="4"/>
      <c r="F195" s="2"/>
      <c r="H195" s="3"/>
    </row>
    <row r="196" spans="5:8" s="1" customFormat="1" ht="12">
      <c r="E196" s="4"/>
      <c r="F196" s="2"/>
      <c r="H196" s="3"/>
    </row>
    <row r="197" spans="5:8" s="1" customFormat="1" ht="12">
      <c r="E197" s="4"/>
      <c r="F197" s="2"/>
      <c r="H197" s="3"/>
    </row>
  </sheetData>
  <mergeCells count="1">
    <mergeCell ref="I107:J107"/>
  </mergeCells>
  <phoneticPr fontId="2"/>
  <pageMargins left="0.23622047244094491" right="0.23622047244094491" top="0.15748031496062992" bottom="0.15748031496062992" header="0.31496062992125984" footer="0.31496062992125984"/>
  <pageSetup paperSize="9" scale="46" fitToHeight="0" orientation="portrait" horizontalDpi="4294967293" verticalDpi="4294967293" r:id="rId1"/>
  <headerFooter alignWithMargins="0"/>
  <rowBreaks count="1" manualBreakCount="1">
    <brk id="107"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神戸300 (修正版)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Smith</dc:creator>
  <cp:lastModifiedBy>t_katayama</cp:lastModifiedBy>
  <cp:lastPrinted>2019-12-31T15:14:34Z</cp:lastPrinted>
  <dcterms:created xsi:type="dcterms:W3CDTF">2011-02-06T12:06:47Z</dcterms:created>
  <dcterms:modified xsi:type="dcterms:W3CDTF">2019-12-31T15:14:40Z</dcterms:modified>
</cp:coreProperties>
</file>