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be978a3f19559f/ドキュメント/2021/723/"/>
    </mc:Choice>
  </mc:AlternateContent>
  <xr:revisionPtr revIDLastSave="442" documentId="8_{7EC81CC6-3F67-4C9B-9C8A-5234A3B13CD7}" xr6:coauthVersionLast="47" xr6:coauthVersionMax="47" xr10:uidLastSave="{AF9032C0-C175-46A1-8268-940EA00A15B3}"/>
  <bookViews>
    <workbookView xWindow="10740" yWindow="60" windowWidth="12216" windowHeight="11100" xr2:uid="{00000000-000D-0000-FFFF-FFFF00000000}"/>
  </bookViews>
  <sheets>
    <sheet name="1100" sheetId="22" r:id="rId1"/>
    <sheet name="1200" sheetId="24" r:id="rId2"/>
    <sheet name="改定箇所" sheetId="20" r:id="rId3"/>
  </sheets>
  <definedNames>
    <definedName name="_xlnm.Print_Area" localSheetId="0">'1100'!$A$1:$K$138</definedName>
    <definedName name="_xlnm.Print_Area" localSheetId="1">'1200'!$A$1:$K$138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24" l="1"/>
  <c r="I94" i="24"/>
  <c r="I93" i="24"/>
  <c r="H93" i="24" s="1"/>
  <c r="I92" i="24"/>
  <c r="K92" i="24" s="1"/>
  <c r="H92" i="24"/>
  <c r="I91" i="24"/>
  <c r="H91" i="24" s="1"/>
  <c r="I90" i="24"/>
  <c r="H90" i="24"/>
  <c r="I89" i="24"/>
  <c r="H89" i="24" s="1"/>
  <c r="I88" i="24"/>
  <c r="H88" i="24"/>
  <c r="I87" i="24"/>
  <c r="H87" i="24" s="1"/>
  <c r="I86" i="24"/>
  <c r="H86" i="24"/>
  <c r="I85" i="24"/>
  <c r="H85" i="24" s="1"/>
  <c r="I84" i="24"/>
  <c r="H84" i="24"/>
  <c r="I83" i="24"/>
  <c r="H83" i="24" s="1"/>
  <c r="I82" i="24"/>
  <c r="H82" i="24"/>
  <c r="I81" i="24"/>
  <c r="H81" i="24" s="1"/>
  <c r="I80" i="24"/>
  <c r="H80" i="24" s="1"/>
  <c r="I79" i="24"/>
  <c r="I78" i="24"/>
  <c r="H78" i="24" s="1"/>
  <c r="I77" i="24"/>
  <c r="I76" i="24"/>
  <c r="H76" i="24" s="1"/>
  <c r="I75" i="24"/>
  <c r="I74" i="24"/>
  <c r="H74" i="24" s="1"/>
  <c r="I73" i="24"/>
  <c r="I72" i="24"/>
  <c r="H72" i="24" s="1"/>
  <c r="I71" i="24"/>
  <c r="I70" i="24"/>
  <c r="H70" i="24" s="1"/>
  <c r="I69" i="24"/>
  <c r="H69" i="24"/>
  <c r="I68" i="24"/>
  <c r="H68" i="24" s="1"/>
  <c r="I67" i="24"/>
  <c r="H67" i="24"/>
  <c r="I66" i="24"/>
  <c r="H66" i="24" s="1"/>
  <c r="I65" i="24"/>
  <c r="H65" i="24"/>
  <c r="I64" i="24"/>
  <c r="H64" i="24" s="1"/>
  <c r="I63" i="24"/>
  <c r="H63" i="24" s="1"/>
  <c r="I62" i="24"/>
  <c r="I61" i="24"/>
  <c r="H61" i="24" s="1"/>
  <c r="I60" i="24"/>
  <c r="I59" i="24"/>
  <c r="H59" i="24" s="1"/>
  <c r="I58" i="24"/>
  <c r="H58" i="24"/>
  <c r="H57" i="24"/>
  <c r="H56" i="24"/>
  <c r="I54" i="24"/>
  <c r="H55" i="24" s="1"/>
  <c r="H54" i="24"/>
  <c r="I53" i="24"/>
  <c r="H53" i="24" s="1"/>
  <c r="I52" i="24"/>
  <c r="H52" i="24"/>
  <c r="J49" i="24"/>
  <c r="I47" i="24"/>
  <c r="K47" i="24" s="1"/>
  <c r="H47" i="24"/>
  <c r="I46" i="24"/>
  <c r="H46" i="24" s="1"/>
  <c r="I45" i="24"/>
  <c r="H45" i="24"/>
  <c r="H44" i="24"/>
  <c r="I43" i="24"/>
  <c r="I42" i="24"/>
  <c r="H42" i="24" s="1"/>
  <c r="I41" i="24"/>
  <c r="K41" i="24" s="1"/>
  <c r="H41" i="24"/>
  <c r="I40" i="24"/>
  <c r="H40" i="24" s="1"/>
  <c r="I39" i="24"/>
  <c r="H39" i="24"/>
  <c r="I38" i="24"/>
  <c r="H38" i="24" s="1"/>
  <c r="I37" i="24"/>
  <c r="H37" i="24"/>
  <c r="I36" i="24"/>
  <c r="H36" i="24" s="1"/>
  <c r="I35" i="24"/>
  <c r="H35" i="24"/>
  <c r="I34" i="24"/>
  <c r="H34" i="24" s="1"/>
  <c r="I33" i="24"/>
  <c r="H33" i="24"/>
  <c r="I32" i="24"/>
  <c r="H32" i="24" s="1"/>
  <c r="I31" i="24"/>
  <c r="H31" i="24"/>
  <c r="I30" i="24"/>
  <c r="H30" i="24" s="1"/>
  <c r="I29" i="24"/>
  <c r="H29" i="24"/>
  <c r="I28" i="24"/>
  <c r="H28" i="24" s="1"/>
  <c r="I27" i="24"/>
  <c r="H27" i="24"/>
  <c r="I26" i="24"/>
  <c r="H26" i="24" s="1"/>
  <c r="I25" i="24"/>
  <c r="H25" i="24"/>
  <c r="K24" i="24"/>
  <c r="I24" i="24"/>
  <c r="I23" i="24"/>
  <c r="H23" i="24" s="1"/>
  <c r="I22" i="24"/>
  <c r="I21" i="24"/>
  <c r="H21" i="24" s="1"/>
  <c r="I20" i="24"/>
  <c r="I19" i="24"/>
  <c r="H19" i="24" s="1"/>
  <c r="I18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6" i="22"/>
  <c r="H57" i="22"/>
  <c r="H58" i="22"/>
  <c r="I94" i="22"/>
  <c r="I93" i="22"/>
  <c r="I92" i="22"/>
  <c r="I91" i="22"/>
  <c r="I90" i="22"/>
  <c r="I89" i="22"/>
  <c r="I88" i="22"/>
  <c r="H89" i="22" s="1"/>
  <c r="I87" i="22"/>
  <c r="I86" i="22"/>
  <c r="I85" i="22"/>
  <c r="I84" i="22"/>
  <c r="I83" i="22"/>
  <c r="I82" i="22"/>
  <c r="I81" i="22"/>
  <c r="H81" i="22" s="1"/>
  <c r="I80" i="22"/>
  <c r="I79" i="22"/>
  <c r="I78" i="22"/>
  <c r="H78" i="22" s="1"/>
  <c r="I77" i="22"/>
  <c r="I76" i="22"/>
  <c r="H76" i="22" s="1"/>
  <c r="I75" i="22"/>
  <c r="I74" i="22"/>
  <c r="I73" i="22"/>
  <c r="I72" i="22"/>
  <c r="I71" i="22"/>
  <c r="H71" i="22" s="1"/>
  <c r="I70" i="22"/>
  <c r="I69" i="22"/>
  <c r="I68" i="22"/>
  <c r="I67" i="22"/>
  <c r="I66" i="22"/>
  <c r="H67" i="22" s="1"/>
  <c r="I65" i="22"/>
  <c r="I64" i="22"/>
  <c r="I63" i="22"/>
  <c r="I62" i="22"/>
  <c r="I61" i="22"/>
  <c r="I60" i="22"/>
  <c r="H93" i="22"/>
  <c r="H95" i="22"/>
  <c r="H60" i="22"/>
  <c r="H87" i="22"/>
  <c r="K70" i="22"/>
  <c r="I59" i="22"/>
  <c r="H59" i="22"/>
  <c r="I58" i="22"/>
  <c r="H94" i="22"/>
  <c r="H80" i="22"/>
  <c r="H61" i="22"/>
  <c r="I54" i="22"/>
  <c r="I53" i="22"/>
  <c r="H53" i="22" s="1"/>
  <c r="I52" i="22"/>
  <c r="I47" i="22"/>
  <c r="K63" i="22" s="1"/>
  <c r="I46" i="22"/>
  <c r="I45" i="22"/>
  <c r="H46" i="22" s="1"/>
  <c r="I43" i="22"/>
  <c r="I42" i="22"/>
  <c r="H43" i="22" s="1"/>
  <c r="I41" i="22"/>
  <c r="I40" i="22"/>
  <c r="H41" i="22" s="1"/>
  <c r="I39" i="22"/>
  <c r="I38" i="22"/>
  <c r="I37" i="22"/>
  <c r="I36" i="22"/>
  <c r="I35" i="22"/>
  <c r="I34" i="22"/>
  <c r="H35" i="22" s="1"/>
  <c r="I33" i="22"/>
  <c r="I32" i="22"/>
  <c r="H33" i="22" s="1"/>
  <c r="I31" i="22"/>
  <c r="I30" i="22"/>
  <c r="H31" i="22" s="1"/>
  <c r="I29" i="22"/>
  <c r="I28" i="22"/>
  <c r="H29" i="22" s="1"/>
  <c r="I27" i="22"/>
  <c r="I26" i="22"/>
  <c r="H27" i="22" s="1"/>
  <c r="I25" i="22"/>
  <c r="I24" i="22"/>
  <c r="H24" i="22" s="1"/>
  <c r="I23" i="22"/>
  <c r="I22" i="22"/>
  <c r="H23" i="22" s="1"/>
  <c r="I21" i="22"/>
  <c r="I20" i="22"/>
  <c r="H20" i="22" s="1"/>
  <c r="I19" i="22"/>
  <c r="I18" i="22"/>
  <c r="H19" i="22" s="1"/>
  <c r="H92" i="22"/>
  <c r="H55" i="22"/>
  <c r="H54" i="22"/>
  <c r="J49" i="22"/>
  <c r="H45" i="22"/>
  <c r="H44" i="22"/>
  <c r="K41" i="22"/>
  <c r="H40" i="22"/>
  <c r="H32" i="22"/>
  <c r="H28" i="22"/>
  <c r="K24" i="22"/>
  <c r="H21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20" i="24" l="1"/>
  <c r="H22" i="24"/>
  <c r="H24" i="24"/>
  <c r="H43" i="24"/>
  <c r="H60" i="24"/>
  <c r="H62" i="24"/>
  <c r="K63" i="24"/>
  <c r="H71" i="24"/>
  <c r="H73" i="24"/>
  <c r="H75" i="24"/>
  <c r="H77" i="24"/>
  <c r="H79" i="24"/>
  <c r="K80" i="24"/>
  <c r="H94" i="24"/>
  <c r="K70" i="24"/>
  <c r="H83" i="22"/>
  <c r="H73" i="22"/>
  <c r="H72" i="22"/>
  <c r="H68" i="22"/>
  <c r="H91" i="22"/>
  <c r="H88" i="22"/>
  <c r="H85" i="22"/>
  <c r="H77" i="22"/>
  <c r="H74" i="22"/>
  <c r="H69" i="22"/>
  <c r="H63" i="22"/>
  <c r="H25" i="22"/>
  <c r="H82" i="22"/>
  <c r="K92" i="22"/>
  <c r="H79" i="22"/>
  <c r="H75" i="22"/>
  <c r="H65" i="22"/>
  <c r="H18" i="22"/>
  <c r="H22" i="22"/>
  <c r="H42" i="22"/>
  <c r="H52" i="22"/>
  <c r="H62" i="22"/>
  <c r="H26" i="22"/>
  <c r="H30" i="22"/>
  <c r="H47" i="22"/>
  <c r="H70" i="22"/>
  <c r="K80" i="22"/>
  <c r="H90" i="22"/>
  <c r="H64" i="22"/>
  <c r="K47" i="22"/>
  <c r="H86" i="22"/>
  <c r="H84" i="22"/>
  <c r="H66" i="22"/>
  <c r="H39" i="22"/>
  <c r="H38" i="22"/>
  <c r="H37" i="22"/>
  <c r="H36" i="22"/>
  <c r="H34" i="22"/>
</calcChain>
</file>

<file path=xl/sharedStrings.xml><?xml version="1.0" encoding="utf-8"?>
<sst xmlns="http://schemas.openxmlformats.org/spreadsheetml/2006/main" count="984" uniqueCount="277">
  <si>
    <t>1/2</t>
    <phoneticPr fontId="2"/>
  </si>
  <si>
    <t>×</t>
  </si>
  <si>
    <t>←標識・案内看板等なし</t>
  </si>
  <si>
    <t>形状</t>
    <rPh sb="0" eb="2">
      <t>ケイジョウ</t>
    </rPh>
    <phoneticPr fontId="3"/>
  </si>
  <si>
    <t>信号</t>
    <rPh sb="0" eb="2">
      <t>シンゴウ</t>
    </rPh>
    <phoneticPr fontId="3"/>
  </si>
  <si>
    <t>ポイント</t>
    <phoneticPr fontId="3"/>
  </si>
  <si>
    <t>標識</t>
    <rPh sb="0" eb="2">
      <t>ヒョウシキ</t>
    </rPh>
    <phoneticPr fontId="3"/>
  </si>
  <si>
    <t>現在地からの進行先</t>
    <rPh sb="0" eb="3">
      <t>ゲンザイチ</t>
    </rPh>
    <rPh sb="6" eb="8">
      <t>シンコウ</t>
    </rPh>
    <rPh sb="8" eb="9">
      <t>サキ</t>
    </rPh>
    <phoneticPr fontId="3"/>
  </si>
  <si>
    <t>現在地までの</t>
    <rPh sb="0" eb="3">
      <t>ゲンザイチ</t>
    </rPh>
    <phoneticPr fontId="3"/>
  </si>
  <si>
    <t>備考</t>
    <rPh sb="0" eb="2">
      <t>ビコウ</t>
    </rPh>
    <phoneticPr fontId="3"/>
  </si>
  <si>
    <t>PC間</t>
    <rPh sb="2" eb="3">
      <t>アイダ</t>
    </rPh>
    <phoneticPr fontId="3"/>
  </si>
  <si>
    <t>方角</t>
    <rPh sb="0" eb="2">
      <t>ホウガク</t>
    </rPh>
    <phoneticPr fontId="3"/>
  </si>
  <si>
    <t>道路</t>
    <rPh sb="0" eb="2">
      <t>ドウロ</t>
    </rPh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</si>
  <si>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</si>
  <si>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</si>
  <si>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旧Qシート#</t>
    <rPh sb="0" eb="1">
      <t>キュウ</t>
    </rPh>
    <phoneticPr fontId="2"/>
  </si>
  <si>
    <t>改定箇所</t>
    <rPh sb="0" eb="2">
      <t>カイテイ</t>
    </rPh>
    <rPh sb="2" eb="4">
      <t>カショ</t>
    </rPh>
    <phoneticPr fontId="2"/>
  </si>
  <si>
    <t>改定前</t>
    <rPh sb="0" eb="2">
      <t>カイテイ</t>
    </rPh>
    <rPh sb="2" eb="3">
      <t>マエ</t>
    </rPh>
    <phoneticPr fontId="2"/>
  </si>
  <si>
    <t>改定後</t>
    <rPh sb="0" eb="2">
      <t>カイテイ</t>
    </rPh>
    <rPh sb="2" eb="3">
      <t>ゴ</t>
    </rPh>
    <phoneticPr fontId="2"/>
  </si>
  <si>
    <t>-</t>
    <phoneticPr fontId="2"/>
  </si>
  <si>
    <t>市道</t>
    <rPh sb="0" eb="2">
      <t>シドウ</t>
    </rPh>
    <phoneticPr fontId="2"/>
  </si>
  <si>
    <t>&gt; ver.1.1.0</t>
    <phoneticPr fontId="2"/>
  </si>
  <si>
    <t>S</t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</si>
  <si>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</si>
  <si>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</si>
  <si>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R153</t>
    <phoneticPr fontId="2"/>
  </si>
  <si>
    <t>┬</t>
    <phoneticPr fontId="2"/>
  </si>
  <si>
    <t>十</t>
    <rPh sb="0" eb="1">
      <t>ジュウ</t>
    </rPh>
    <phoneticPr fontId="2"/>
  </si>
  <si>
    <t>北町S</t>
    <rPh sb="0" eb="2">
      <t>キタマチ</t>
    </rPh>
    <phoneticPr fontId="2"/>
  </si>
  <si>
    <t>右手前 GS</t>
    <rPh sb="0" eb="3">
      <t>ミギテマエ</t>
    </rPh>
    <phoneticPr fontId="2"/>
  </si>
  <si>
    <t>Y</t>
    <phoneticPr fontId="2"/>
  </si>
  <si>
    <t>右方向</t>
    <rPh sb="0" eb="3">
      <t>ミギホウコウ</t>
    </rPh>
    <phoneticPr fontId="2"/>
  </si>
  <si>
    <t>細い路地を下っていく</t>
    <rPh sb="0" eb="1">
      <t>ホソ</t>
    </rPh>
    <rPh sb="2" eb="4">
      <t>ロジ</t>
    </rPh>
    <rPh sb="5" eb="6">
      <t>クダ</t>
    </rPh>
    <phoneticPr fontId="2"/>
  </si>
  <si>
    <t>5叉</t>
    <rPh sb="1" eb="2">
      <t>マタ</t>
    </rPh>
    <phoneticPr fontId="2"/>
  </si>
  <si>
    <t>ダウンヒルおしまい</t>
    <phoneticPr fontId="2"/>
  </si>
  <si>
    <t>├</t>
    <phoneticPr fontId="2"/>
  </si>
  <si>
    <t>変十</t>
    <rPh sb="0" eb="1">
      <t>ヘン</t>
    </rPh>
    <rPh sb="1" eb="2">
      <t>ジュウ</t>
    </rPh>
    <phoneticPr fontId="2"/>
  </si>
  <si>
    <t>K213</t>
    <phoneticPr fontId="2"/>
  </si>
  <si>
    <t>K488</t>
    <phoneticPr fontId="2"/>
  </si>
  <si>
    <t>右手前 ヤマウラ</t>
    <rPh sb="0" eb="3">
      <t>ミギテマエ</t>
    </rPh>
    <phoneticPr fontId="2"/>
  </si>
  <si>
    <t>正面 グラウンドと体育館？</t>
    <rPh sb="0" eb="2">
      <t>ショウメン</t>
    </rPh>
    <rPh sb="9" eb="12">
      <t>タイイクカン</t>
    </rPh>
    <phoneticPr fontId="2"/>
  </si>
  <si>
    <t>"止まれ"</t>
    <rPh sb="1" eb="2">
      <t>ト</t>
    </rPh>
    <phoneticPr fontId="2"/>
  </si>
  <si>
    <t>┤</t>
    <phoneticPr fontId="2"/>
  </si>
  <si>
    <t>大久保橋を渡った直後を左折</t>
    <rPh sb="0" eb="3">
      <t>オオクボ</t>
    </rPh>
    <rPh sb="3" eb="4">
      <t>ハシ</t>
    </rPh>
    <rPh sb="5" eb="6">
      <t>ワタ</t>
    </rPh>
    <rPh sb="8" eb="10">
      <t>チョクゴ</t>
    </rPh>
    <rPh sb="11" eb="13">
      <t>サセツ</t>
    </rPh>
    <phoneticPr fontId="2"/>
  </si>
  <si>
    <t>青看板「→伊那」</t>
    <rPh sb="0" eb="3">
      <t>アオカンバン</t>
    </rPh>
    <rPh sb="5" eb="7">
      <t>イナ</t>
    </rPh>
    <phoneticPr fontId="2"/>
  </si>
  <si>
    <t>"止まれ"、右手前 7-11</t>
    <rPh sb="1" eb="2">
      <t>ト</t>
    </rPh>
    <rPh sb="6" eb="9">
      <t>ミギテマエ</t>
    </rPh>
    <phoneticPr fontId="2"/>
  </si>
  <si>
    <t>K18&gt;K19&gt;市道</t>
    <rPh sb="8" eb="10">
      <t>シドウ</t>
    </rPh>
    <phoneticPr fontId="2"/>
  </si>
  <si>
    <t>市道&gt;K19</t>
    <rPh sb="0" eb="2">
      <t>シドウ</t>
    </rPh>
    <phoneticPr fontId="2"/>
  </si>
  <si>
    <t>十沢橋東S</t>
    <rPh sb="0" eb="1">
      <t>ジュウ</t>
    </rPh>
    <rPh sb="1" eb="2">
      <t>サワ</t>
    </rPh>
    <rPh sb="2" eb="3">
      <t>ハシ</t>
    </rPh>
    <rPh sb="3" eb="4">
      <t>ヒガシ</t>
    </rPh>
    <phoneticPr fontId="2"/>
  </si>
  <si>
    <t>右手前 とざ和</t>
    <rPh sb="0" eb="3">
      <t>ミギテマエ</t>
    </rPh>
    <rPh sb="6" eb="7">
      <t>ワ</t>
    </rPh>
    <phoneticPr fontId="2"/>
  </si>
  <si>
    <t>青看板「↑諏訪 辰野、→箕輪ダム」</t>
    <rPh sb="0" eb="3">
      <t>アオカンバン</t>
    </rPh>
    <rPh sb="5" eb="7">
      <t>スワ</t>
    </rPh>
    <rPh sb="8" eb="10">
      <t>タツノ</t>
    </rPh>
    <rPh sb="12" eb="14">
      <t>ミノワ</t>
    </rPh>
    <phoneticPr fontId="2"/>
  </si>
  <si>
    <t>K442</t>
    <phoneticPr fontId="2"/>
  </si>
  <si>
    <t>K422</t>
    <phoneticPr fontId="2"/>
  </si>
  <si>
    <t>正面 諏訪湖の森 ゴルフ場</t>
    <rPh sb="0" eb="2">
      <t>ショウメン</t>
    </rPh>
    <rPh sb="3" eb="6">
      <t>スワコ</t>
    </rPh>
    <rPh sb="7" eb="8">
      <t>モリ</t>
    </rPh>
    <rPh sb="12" eb="13">
      <t>ジョウ</t>
    </rPh>
    <phoneticPr fontId="2"/>
  </si>
  <si>
    <t>K50</t>
    <phoneticPr fontId="2"/>
  </si>
  <si>
    <t>右奥
(右折)</t>
    <rPh sb="0" eb="2">
      <t>ミギオク</t>
    </rPh>
    <rPh sb="4" eb="6">
      <t>ウセツ</t>
    </rPh>
    <phoneticPr fontId="2"/>
  </si>
  <si>
    <t>K16</t>
    <phoneticPr fontId="2"/>
  </si>
  <si>
    <t>中州神宮寺S</t>
    <rPh sb="0" eb="2">
      <t>ナカス</t>
    </rPh>
    <rPh sb="2" eb="5">
      <t>ジングウジ</t>
    </rPh>
    <phoneticPr fontId="2"/>
  </si>
  <si>
    <t>K16&gt;R152&gt;K16</t>
    <phoneticPr fontId="2"/>
  </si>
  <si>
    <t>K197</t>
    <phoneticPr fontId="2"/>
  </si>
  <si>
    <t>宮川坂室S</t>
    <rPh sb="0" eb="2">
      <t>ミヤガワ</t>
    </rPh>
    <rPh sb="2" eb="3">
      <t>サカ</t>
    </rPh>
    <rPh sb="3" eb="4">
      <t>ムロ</t>
    </rPh>
    <phoneticPr fontId="2"/>
  </si>
  <si>
    <t>右折</t>
    <rPh sb="0" eb="2">
      <t>ウセツ</t>
    </rPh>
    <phoneticPr fontId="2"/>
  </si>
  <si>
    <t>K197&gt;K17&gt;市道</t>
    <rPh sb="9" eb="11">
      <t>シドウ</t>
    </rPh>
    <phoneticPr fontId="2"/>
  </si>
  <si>
    <t>青看板「←原村」、右手前 今井屋商店</t>
    <rPh sb="0" eb="3">
      <t>アオカンバン</t>
    </rPh>
    <rPh sb="5" eb="7">
      <t>ハラムラ</t>
    </rPh>
    <rPh sb="9" eb="12">
      <t>ミギテマエ</t>
    </rPh>
    <rPh sb="13" eb="16">
      <t>イマイヤ</t>
    </rPh>
    <rPh sb="16" eb="18">
      <t>ショウテン</t>
    </rPh>
    <phoneticPr fontId="2"/>
  </si>
  <si>
    <t>右手前 長田事務所</t>
    <rPh sb="0" eb="3">
      <t>ミギテマエ</t>
    </rPh>
    <rPh sb="4" eb="6">
      <t>ナガタ</t>
    </rPh>
    <rPh sb="6" eb="9">
      <t>ジムショ</t>
    </rPh>
    <phoneticPr fontId="2"/>
  </si>
  <si>
    <t>十</t>
    <rPh sb="0" eb="1">
      <t>ジュウ</t>
    </rPh>
    <phoneticPr fontId="2"/>
  </si>
  <si>
    <t>S</t>
    <phoneticPr fontId="2"/>
  </si>
  <si>
    <t>市道</t>
    <rPh sb="0" eb="2">
      <t>シドウ</t>
    </rPh>
    <phoneticPr fontId="2"/>
  </si>
  <si>
    <t>左折</t>
    <rPh sb="0" eb="2">
      <t>サセツ</t>
    </rPh>
    <phoneticPr fontId="2"/>
  </si>
  <si>
    <t>K17</t>
    <phoneticPr fontId="2"/>
  </si>
  <si>
    <t>高森S</t>
    <rPh sb="0" eb="2">
      <t>タカモリ</t>
    </rPh>
    <phoneticPr fontId="2"/>
  </si>
  <si>
    <t>青看板「←韮崎 小淵沢、↑信濃境駅」</t>
    <rPh sb="0" eb="3">
      <t>アオカンバン</t>
    </rPh>
    <rPh sb="5" eb="7">
      <t>ニラザキ</t>
    </rPh>
    <rPh sb="8" eb="11">
      <t>コブチザワ</t>
    </rPh>
    <rPh sb="13" eb="16">
      <t>シナノサカイ</t>
    </rPh>
    <rPh sb="16" eb="17">
      <t>エキ</t>
    </rPh>
    <phoneticPr fontId="2"/>
  </si>
  <si>
    <t>K11</t>
    <phoneticPr fontId="2"/>
  </si>
  <si>
    <t>久保S</t>
    <rPh sb="0" eb="2">
      <t>クボ</t>
    </rPh>
    <phoneticPr fontId="2"/>
  </si>
  <si>
    <t>青看板「←清里 小淵沢IC、↑、→R20」
青看板「小淵沢リゾートエリア」「→尾白川エリア」</t>
    <rPh sb="0" eb="3">
      <t>アオカンバン</t>
    </rPh>
    <rPh sb="5" eb="7">
      <t>キヨサト</t>
    </rPh>
    <rPh sb="8" eb="11">
      <t>コブチザワ</t>
    </rPh>
    <rPh sb="22" eb="25">
      <t>アオカンバン</t>
    </rPh>
    <rPh sb="26" eb="29">
      <t>コブチザワ</t>
    </rPh>
    <rPh sb="39" eb="42">
      <t>オジロガワ</t>
    </rPh>
    <phoneticPr fontId="2"/>
  </si>
  <si>
    <t>逆Y</t>
    <rPh sb="0" eb="1">
      <t>ギャク</t>
    </rPh>
    <phoneticPr fontId="2"/>
  </si>
  <si>
    <t>松木坂交差点S</t>
    <rPh sb="0" eb="3">
      <t>マツキサカ</t>
    </rPh>
    <rPh sb="3" eb="6">
      <t>コウサテン</t>
    </rPh>
    <phoneticPr fontId="2"/>
  </si>
  <si>
    <t>青看板「↙長坂 小淵沢市街、↑R20」
青看板「白州尾白川エリア」</t>
    <rPh sb="0" eb="3">
      <t>アオカンバン</t>
    </rPh>
    <rPh sb="5" eb="7">
      <t>ナガサカ</t>
    </rPh>
    <rPh sb="8" eb="11">
      <t>コブチザワ</t>
    </rPh>
    <rPh sb="11" eb="13">
      <t>シガイ</t>
    </rPh>
    <rPh sb="20" eb="23">
      <t>アオカンバン</t>
    </rPh>
    <rPh sb="24" eb="26">
      <t>ハクシュウ</t>
    </rPh>
    <rPh sb="26" eb="29">
      <t>オジロガワ</t>
    </rPh>
    <phoneticPr fontId="2"/>
  </si>
  <si>
    <t>青看板「←R141 長坂IC、↑X、→甲府 韮崎」</t>
    <rPh sb="0" eb="3">
      <t>アオカンバン</t>
    </rPh>
    <rPh sb="10" eb="12">
      <t>ナガサカ</t>
    </rPh>
    <rPh sb="19" eb="21">
      <t>コウフ</t>
    </rPh>
    <rPh sb="22" eb="24">
      <t>ニラサキ</t>
    </rPh>
    <phoneticPr fontId="2"/>
  </si>
  <si>
    <t>"とまれ"</t>
    <phoneticPr fontId="2"/>
  </si>
  <si>
    <t>K17&gt;K6</t>
    <phoneticPr fontId="2"/>
  </si>
  <si>
    <t>塩川橋西詰S</t>
    <rPh sb="0" eb="3">
      <t>シオカワバシ</t>
    </rPh>
    <rPh sb="3" eb="5">
      <t>ニシヅメ</t>
    </rPh>
    <phoneticPr fontId="2"/>
  </si>
  <si>
    <t>K6</t>
    <phoneticPr fontId="2"/>
  </si>
  <si>
    <t>青看板「←甲府 甲斐、→諏訪 R20」</t>
    <rPh sb="0" eb="3">
      <t>アオカンバン</t>
    </rPh>
    <rPh sb="5" eb="7">
      <t>コウフ</t>
    </rPh>
    <rPh sb="8" eb="10">
      <t>カイ</t>
    </rPh>
    <rPh sb="12" eb="14">
      <t>スワ</t>
    </rPh>
    <phoneticPr fontId="2"/>
  </si>
  <si>
    <t>Y</t>
    <phoneticPr fontId="2"/>
  </si>
  <si>
    <t>左方向</t>
    <rPh sb="0" eb="3">
      <t>ヒダリホウコウ</t>
    </rPh>
    <phoneticPr fontId="2"/>
  </si>
  <si>
    <t>青看板「昇仙峡 湯村温泉郷」、右手前 日本キャタピラー</t>
    <rPh sb="0" eb="3">
      <t>アオカンバン</t>
    </rPh>
    <rPh sb="4" eb="7">
      <t>ショウセンキョウ</t>
    </rPh>
    <rPh sb="8" eb="10">
      <t>ユムラ</t>
    </rPh>
    <rPh sb="10" eb="13">
      <t>オンセンゴウ</t>
    </rPh>
    <rPh sb="15" eb="18">
      <t>ミギテマエ</t>
    </rPh>
    <rPh sb="19" eb="21">
      <t>ニホン</t>
    </rPh>
    <phoneticPr fontId="2"/>
  </si>
  <si>
    <t>青看板「←昇仙峡 湯村温泉郷、→諏訪 韮崎」</t>
    <rPh sb="0" eb="3">
      <t>アオカンバン</t>
    </rPh>
    <rPh sb="5" eb="8">
      <t>ショウセンキョウ</t>
    </rPh>
    <rPh sb="9" eb="11">
      <t>ユムラ</t>
    </rPh>
    <rPh sb="11" eb="14">
      <t>オンセンキョウ</t>
    </rPh>
    <rPh sb="16" eb="18">
      <t>スワ</t>
    </rPh>
    <rPh sb="19" eb="21">
      <t>ニラザキ</t>
    </rPh>
    <phoneticPr fontId="2"/>
  </si>
  <si>
    <t>下今井上町S</t>
    <rPh sb="0" eb="1">
      <t>シタ</t>
    </rPh>
    <rPh sb="1" eb="3">
      <t>イマイ</t>
    </rPh>
    <rPh sb="3" eb="4">
      <t>ウエ</t>
    </rPh>
    <rPh sb="4" eb="5">
      <t>マチ</t>
    </rPh>
    <phoneticPr fontId="2"/>
  </si>
  <si>
    <t>青看板「←甲府 昇仙峡、↑竜王」、緑看板「←双葉IC」</t>
    <rPh sb="0" eb="3">
      <t>アオカンバン</t>
    </rPh>
    <rPh sb="5" eb="7">
      <t>コウフ</t>
    </rPh>
    <rPh sb="8" eb="11">
      <t>ショウセンキョウ</t>
    </rPh>
    <rPh sb="13" eb="15">
      <t>リュウオウ</t>
    </rPh>
    <rPh sb="17" eb="20">
      <t>ミドリカンバン</t>
    </rPh>
    <rPh sb="22" eb="24">
      <t>フタバ</t>
    </rPh>
    <phoneticPr fontId="2"/>
  </si>
  <si>
    <t>左側
(折返)</t>
    <rPh sb="0" eb="2">
      <t>ヒダリガワ</t>
    </rPh>
    <rPh sb="4" eb="6">
      <t>オリカエ</t>
    </rPh>
    <phoneticPr fontId="2"/>
  </si>
  <si>
    <t>青看板「←竜王、↑韮崎 R20、→明野 韮崎IC」
緑看板「←双葉IC」</t>
    <rPh sb="0" eb="3">
      <t>アオカンバン</t>
    </rPh>
    <rPh sb="5" eb="7">
      <t>リュウオウ</t>
    </rPh>
    <rPh sb="9" eb="11">
      <t>ニラサキ</t>
    </rPh>
    <rPh sb="17" eb="19">
      <t>アケノ</t>
    </rPh>
    <rPh sb="20" eb="22">
      <t>ニラサキ</t>
    </rPh>
    <rPh sb="26" eb="29">
      <t>ミドリカンバン</t>
    </rPh>
    <rPh sb="31" eb="33">
      <t>フタバ</t>
    </rPh>
    <phoneticPr fontId="2"/>
  </si>
  <si>
    <t>青看板「←HOTEL AIR」、高速の跨道橋は行き過ぎ</t>
    <rPh sb="0" eb="3">
      <t>アオカンバン</t>
    </rPh>
    <rPh sb="16" eb="18">
      <t>コウソク</t>
    </rPh>
    <rPh sb="19" eb="22">
      <t>コドウキョウ</t>
    </rPh>
    <rPh sb="23" eb="24">
      <t>イ</t>
    </rPh>
    <rPh sb="25" eb="26">
      <t>ス</t>
    </rPh>
    <phoneticPr fontId="2"/>
  </si>
  <si>
    <t>5叉</t>
    <rPh sb="1" eb="2">
      <t>マタ</t>
    </rPh>
    <phoneticPr fontId="2"/>
  </si>
  <si>
    <t>右手前方にドメーヌ茅ヶ岳</t>
    <rPh sb="0" eb="2">
      <t>ミギテ</t>
    </rPh>
    <rPh sb="2" eb="4">
      <t>ゼンポウ</t>
    </rPh>
    <rPh sb="9" eb="10">
      <t>ボウ</t>
    </rPh>
    <rPh sb="11" eb="12">
      <t>ダケ</t>
    </rPh>
    <phoneticPr fontId="2"/>
  </si>
  <si>
    <t>"とまれ"、右奥 Hotel Golf Resort</t>
    <rPh sb="6" eb="8">
      <t>ミギオク</t>
    </rPh>
    <phoneticPr fontId="2"/>
  </si>
  <si>
    <t>左側
(直進)</t>
    <rPh sb="0" eb="2">
      <t>ヒダリガワ</t>
    </rPh>
    <rPh sb="4" eb="6">
      <t>チョクシン</t>
    </rPh>
    <phoneticPr fontId="2"/>
  </si>
  <si>
    <t>青看板「←長野 上野 小諸IC、→高崎 軽井沢 御代田」</t>
    <rPh sb="0" eb="3">
      <t>アオカンバン</t>
    </rPh>
    <rPh sb="5" eb="7">
      <t>ナガノ</t>
    </rPh>
    <rPh sb="8" eb="10">
      <t>ウエノ</t>
    </rPh>
    <rPh sb="11" eb="13">
      <t>コモロ</t>
    </rPh>
    <rPh sb="17" eb="19">
      <t>タカサキ</t>
    </rPh>
    <rPh sb="20" eb="23">
      <t>カルイザワ</t>
    </rPh>
    <rPh sb="24" eb="27">
      <t>ミヨタ</t>
    </rPh>
    <phoneticPr fontId="2"/>
  </si>
  <si>
    <t>変十</t>
    <rPh sb="0" eb="1">
      <t>ヘン</t>
    </rPh>
    <rPh sb="1" eb="2">
      <t>ジュウ</t>
    </rPh>
    <phoneticPr fontId="2"/>
  </si>
  <si>
    <t>直進</t>
    <rPh sb="0" eb="2">
      <t>チョクシン</t>
    </rPh>
    <phoneticPr fontId="2"/>
  </si>
  <si>
    <t>K80&gt;K79&gt;市道&gt;R144</t>
    <rPh sb="8" eb="10">
      <t>シドウ</t>
    </rPh>
    <phoneticPr fontId="2"/>
  </si>
  <si>
    <t>R18</t>
    <phoneticPr fontId="2"/>
  </si>
  <si>
    <t>中央東S</t>
    <rPh sb="0" eb="2">
      <t>チュウオウ</t>
    </rPh>
    <rPh sb="2" eb="3">
      <t>ヒガシ</t>
    </rPh>
    <phoneticPr fontId="2"/>
  </si>
  <si>
    <t>青看板「←軽井沢 小諸 東御、↑、→上田市街」</t>
    <rPh sb="0" eb="3">
      <t>アオカンバン</t>
    </rPh>
    <rPh sb="5" eb="8">
      <t>カルイザワ</t>
    </rPh>
    <rPh sb="9" eb="11">
      <t>コモロ</t>
    </rPh>
    <rPh sb="12" eb="14">
      <t>トウミ</t>
    </rPh>
    <rPh sb="18" eb="20">
      <t>ウエダ</t>
    </rPh>
    <rPh sb="20" eb="22">
      <t>シガイ</t>
    </rPh>
    <phoneticPr fontId="2"/>
  </si>
  <si>
    <t>磯部南S</t>
    <rPh sb="0" eb="2">
      <t>イソベ</t>
    </rPh>
    <rPh sb="2" eb="3">
      <t>ミナミ</t>
    </rPh>
    <phoneticPr fontId="2"/>
  </si>
  <si>
    <t>左折直後に吊り橋風の千曲橋を渡る。</t>
    <rPh sb="0" eb="4">
      <t>サセツチョクゴ</t>
    </rPh>
    <rPh sb="5" eb="6">
      <t>ツ</t>
    </rPh>
    <rPh sb="7" eb="8">
      <t>バシ</t>
    </rPh>
    <rPh sb="8" eb="9">
      <t>フウ</t>
    </rPh>
    <rPh sb="10" eb="13">
      <t>チクマバシ</t>
    </rPh>
    <rPh sb="14" eb="15">
      <t>ワタ</t>
    </rPh>
    <phoneticPr fontId="2"/>
  </si>
  <si>
    <t>稲荷山温泉入口S</t>
    <rPh sb="0" eb="3">
      <t>イナリヤマ</t>
    </rPh>
    <rPh sb="3" eb="5">
      <t>オンセン</t>
    </rPh>
    <rPh sb="5" eb="7">
      <t>イリグチ</t>
    </rPh>
    <phoneticPr fontId="2"/>
  </si>
  <si>
    <t>右奥 SUZUKI</t>
    <rPh sb="0" eb="2">
      <t>ミギオク</t>
    </rPh>
    <phoneticPr fontId="2"/>
  </si>
  <si>
    <t>K77&gt;K395&gt;市道</t>
    <rPh sb="9" eb="11">
      <t>シドウ</t>
    </rPh>
    <phoneticPr fontId="2"/>
  </si>
  <si>
    <t>塩崎四野宮S</t>
    <rPh sb="0" eb="2">
      <t>シオザキ</t>
    </rPh>
    <rPh sb="2" eb="3">
      <t>ヨン</t>
    </rPh>
    <rPh sb="3" eb="5">
      <t>ノミヤ</t>
    </rPh>
    <phoneticPr fontId="2"/>
  </si>
  <si>
    <t>K70</t>
    <phoneticPr fontId="2"/>
  </si>
  <si>
    <t>青看板「←、↑、→篠ノ井駅」</t>
    <rPh sb="0" eb="3">
      <t>アオカンバン</t>
    </rPh>
    <rPh sb="9" eb="12">
      <t>シノノイ</t>
    </rPh>
    <rPh sb="12" eb="13">
      <t>エキ</t>
    </rPh>
    <phoneticPr fontId="2"/>
  </si>
  <si>
    <t>左手前 藤屋オートライフ</t>
    <rPh sb="0" eb="1">
      <t>ヒダリ</t>
    </rPh>
    <rPh sb="1" eb="3">
      <t>テマエ</t>
    </rPh>
    <rPh sb="4" eb="6">
      <t>フジヤ</t>
    </rPh>
    <phoneticPr fontId="2"/>
  </si>
  <si>
    <t>布施五明S</t>
    <rPh sb="0" eb="2">
      <t>フセ</t>
    </rPh>
    <rPh sb="2" eb="4">
      <t>ゴミョウ</t>
    </rPh>
    <phoneticPr fontId="2"/>
  </si>
  <si>
    <t>K86</t>
    <phoneticPr fontId="2"/>
  </si>
  <si>
    <t>右方向</t>
    <rPh sb="0" eb="3">
      <t>ミギホウコウ</t>
    </rPh>
    <phoneticPr fontId="2"/>
  </si>
  <si>
    <t>青看板「↖信州新町、↗R19」</t>
    <rPh sb="0" eb="3">
      <t>アオカンバン</t>
    </rPh>
    <rPh sb="5" eb="8">
      <t>シンシュウシン</t>
    </rPh>
    <rPh sb="8" eb="9">
      <t>マチ</t>
    </rPh>
    <phoneticPr fontId="2"/>
  </si>
  <si>
    <t>左側
(左折)</t>
    <rPh sb="0" eb="2">
      <t>ヒダリガワ</t>
    </rPh>
    <rPh sb="4" eb="6">
      <t>サセツ</t>
    </rPh>
    <phoneticPr fontId="2"/>
  </si>
  <si>
    <t>R19</t>
    <phoneticPr fontId="2"/>
  </si>
  <si>
    <t>笹平トンネル東S</t>
    <rPh sb="0" eb="2">
      <t>ササヒラ</t>
    </rPh>
    <rPh sb="6" eb="7">
      <t>ヒガシ</t>
    </rPh>
    <phoneticPr fontId="2"/>
  </si>
  <si>
    <t>K86&gt;K31</t>
    <phoneticPr fontId="2"/>
  </si>
  <si>
    <t>青看板「←白馬 大町、→長野」</t>
    <rPh sb="0" eb="3">
      <t>アオカンバン</t>
    </rPh>
    <rPh sb="5" eb="7">
      <t>ハクバ</t>
    </rPh>
    <rPh sb="8" eb="10">
      <t>オオマチ</t>
    </rPh>
    <rPh sb="12" eb="14">
      <t>ナガノ</t>
    </rPh>
    <phoneticPr fontId="2"/>
  </si>
  <si>
    <t>K31</t>
    <phoneticPr fontId="2"/>
  </si>
  <si>
    <t>青具S</t>
    <rPh sb="0" eb="1">
      <t>アオ</t>
    </rPh>
    <rPh sb="1" eb="2">
      <t>グ</t>
    </rPh>
    <phoneticPr fontId="2"/>
  </si>
  <si>
    <t>K393</t>
    <phoneticPr fontId="2"/>
  </si>
  <si>
    <t>青看板「←信州新町、↑黒部ダム 大町市街、→木崎湖」
左奥 手打そば美郷</t>
    <rPh sb="0" eb="3">
      <t>アオカンバン</t>
    </rPh>
    <rPh sb="5" eb="7">
      <t>シンシュウ</t>
    </rPh>
    <rPh sb="7" eb="9">
      <t>シンマチ</t>
    </rPh>
    <rPh sb="11" eb="13">
      <t>クロベ</t>
    </rPh>
    <rPh sb="16" eb="18">
      <t>オオマチ</t>
    </rPh>
    <rPh sb="18" eb="20">
      <t>シガイ</t>
    </rPh>
    <rPh sb="22" eb="25">
      <t>キザキコ</t>
    </rPh>
    <rPh sb="27" eb="29">
      <t>ヒダリオク</t>
    </rPh>
    <rPh sb="30" eb="32">
      <t>テウチ</t>
    </rPh>
    <rPh sb="34" eb="36">
      <t>ミサト</t>
    </rPh>
    <phoneticPr fontId="2"/>
  </si>
  <si>
    <t>稲尾駅前S</t>
    <rPh sb="0" eb="2">
      <t>イナオ</t>
    </rPh>
    <rPh sb="2" eb="4">
      <t>エキマエ</t>
    </rPh>
    <phoneticPr fontId="2"/>
  </si>
  <si>
    <t>R148</t>
    <phoneticPr fontId="2"/>
  </si>
  <si>
    <t>右側
(直進)</t>
    <rPh sb="0" eb="2">
      <t>ミギガワ</t>
    </rPh>
    <rPh sb="4" eb="6">
      <t>チョクシン</t>
    </rPh>
    <phoneticPr fontId="2"/>
  </si>
  <si>
    <t>白看板「→あづみの公園」、青看板「→安曇野市」</t>
    <rPh sb="0" eb="3">
      <t>シロカンバン</t>
    </rPh>
    <rPh sb="9" eb="11">
      <t>コウエン</t>
    </rPh>
    <rPh sb="13" eb="16">
      <t>アオカンバン</t>
    </rPh>
    <rPh sb="18" eb="21">
      <t>アヅミノ</t>
    </rPh>
    <rPh sb="21" eb="22">
      <t>シ</t>
    </rPh>
    <phoneticPr fontId="2"/>
  </si>
  <si>
    <t>市道&gt;K306</t>
    <rPh sb="0" eb="2">
      <t>シドウ</t>
    </rPh>
    <phoneticPr fontId="2"/>
  </si>
  <si>
    <t>青看板「←三郷市街、→上高地 塩尻」</t>
    <rPh sb="0" eb="3">
      <t>アオカンバン</t>
    </rPh>
    <rPh sb="5" eb="7">
      <t>ミサト</t>
    </rPh>
    <rPh sb="7" eb="9">
      <t>シガイ</t>
    </rPh>
    <rPh sb="11" eb="14">
      <t>カミコウチ</t>
    </rPh>
    <rPh sb="15" eb="17">
      <t>シオジリ</t>
    </rPh>
    <phoneticPr fontId="2"/>
  </si>
  <si>
    <t>K25</t>
    <phoneticPr fontId="2"/>
  </si>
  <si>
    <t>左手に白/青看板「→南アルプスサラダ街道」</t>
    <rPh sb="0" eb="2">
      <t>ヒダリテ</t>
    </rPh>
    <rPh sb="3" eb="4">
      <t>シロ</t>
    </rPh>
    <rPh sb="5" eb="6">
      <t>アオ</t>
    </rPh>
    <rPh sb="6" eb="8">
      <t>カンバン</t>
    </rPh>
    <phoneticPr fontId="2"/>
  </si>
  <si>
    <t>左手前 有限会社野島電気工事</t>
    <rPh sb="0" eb="3">
      <t>ヒダリテマエ</t>
    </rPh>
    <rPh sb="4" eb="8">
      <t>ユウゲンガイシャ</t>
    </rPh>
    <rPh sb="8" eb="14">
      <t>ノジマデンキコウジ</t>
    </rPh>
    <phoneticPr fontId="2"/>
  </si>
  <si>
    <t>青看板「←塩尻、↗高山・上高地」</t>
    <rPh sb="0" eb="3">
      <t>アオカンバン</t>
    </rPh>
    <rPh sb="5" eb="7">
      <t>シオジリ</t>
    </rPh>
    <rPh sb="9" eb="11">
      <t>タカヤマ</t>
    </rPh>
    <rPh sb="12" eb="15">
      <t>カミコウチ</t>
    </rPh>
    <phoneticPr fontId="2"/>
  </si>
  <si>
    <t>波田小学校前S</t>
    <rPh sb="0" eb="1">
      <t>ナミ</t>
    </rPh>
    <rPh sb="1" eb="2">
      <t>タ</t>
    </rPh>
    <rPh sb="2" eb="5">
      <t>ショウガッコウ</t>
    </rPh>
    <rPh sb="5" eb="6">
      <t>マエ</t>
    </rPh>
    <phoneticPr fontId="2"/>
  </si>
  <si>
    <t>R158</t>
    <phoneticPr fontId="2"/>
  </si>
  <si>
    <t>正面 松本市波田支所、波田公民館</t>
    <rPh sb="0" eb="2">
      <t>ショウメン</t>
    </rPh>
    <rPh sb="3" eb="6">
      <t>マツモトシ</t>
    </rPh>
    <rPh sb="6" eb="7">
      <t>ナミ</t>
    </rPh>
    <rPh sb="7" eb="8">
      <t>タ</t>
    </rPh>
    <rPh sb="8" eb="10">
      <t>シショ</t>
    </rPh>
    <rPh sb="11" eb="12">
      <t>ナミ</t>
    </rPh>
    <rPh sb="12" eb="13">
      <t>タ</t>
    </rPh>
    <rPh sb="13" eb="16">
      <t>コウミンカン</t>
    </rPh>
    <phoneticPr fontId="2"/>
  </si>
  <si>
    <t>信号手前に歩道橋、左奥 GS</t>
    <rPh sb="0" eb="2">
      <t>シンゴウ</t>
    </rPh>
    <rPh sb="2" eb="4">
      <t>テマエ</t>
    </rPh>
    <rPh sb="5" eb="8">
      <t>ホドウキョウ</t>
    </rPh>
    <rPh sb="9" eb="11">
      <t>ヒダリオク</t>
    </rPh>
    <phoneticPr fontId="2"/>
  </si>
  <si>
    <t>青看板「←松本、→塩尻 朝日」</t>
    <rPh sb="0" eb="3">
      <t>アオカンバン</t>
    </rPh>
    <rPh sb="5" eb="7">
      <t>マツモト</t>
    </rPh>
    <rPh sb="9" eb="11">
      <t>シオジリ</t>
    </rPh>
    <rPh sb="12" eb="14">
      <t>アサヒ</t>
    </rPh>
    <phoneticPr fontId="2"/>
  </si>
  <si>
    <t>中大池S</t>
    <rPh sb="0" eb="1">
      <t>ナカ</t>
    </rPh>
    <rPh sb="1" eb="3">
      <t>オオイケ</t>
    </rPh>
    <phoneticPr fontId="2"/>
  </si>
  <si>
    <t>橙看板「←ザ・ビッグ山形店」</t>
    <rPh sb="0" eb="1">
      <t>ダイダイ</t>
    </rPh>
    <rPh sb="1" eb="3">
      <t>カンバン</t>
    </rPh>
    <rPh sb="10" eb="12">
      <t>ヤマガタ</t>
    </rPh>
    <rPh sb="12" eb="13">
      <t>ミセ</t>
    </rPh>
    <phoneticPr fontId="2"/>
  </si>
  <si>
    <t>広丘駅西S</t>
    <rPh sb="0" eb="1">
      <t>ヒロ</t>
    </rPh>
    <rPh sb="1" eb="2">
      <t>オカ</t>
    </rPh>
    <rPh sb="2" eb="3">
      <t>エキ</t>
    </rPh>
    <rPh sb="3" eb="4">
      <t>ニシ</t>
    </rPh>
    <phoneticPr fontId="2"/>
  </si>
  <si>
    <t>左手前 小林税務会計事務所</t>
    <rPh sb="0" eb="3">
      <t>ヒダリテマエ</t>
    </rPh>
    <rPh sb="4" eb="6">
      <t>コバヤシ</t>
    </rPh>
    <rPh sb="6" eb="8">
      <t>ゼイム</t>
    </rPh>
    <rPh sb="8" eb="10">
      <t>カイケイ</t>
    </rPh>
    <rPh sb="10" eb="13">
      <t>ジムショ</t>
    </rPh>
    <phoneticPr fontId="2"/>
  </si>
  <si>
    <t>踏切を渡る</t>
    <rPh sb="0" eb="2">
      <t>フミキリ</t>
    </rPh>
    <rPh sb="3" eb="4">
      <t>ワタ</t>
    </rPh>
    <phoneticPr fontId="2"/>
  </si>
  <si>
    <t>金塚S</t>
    <rPh sb="0" eb="2">
      <t>カネツカ</t>
    </rPh>
    <phoneticPr fontId="2"/>
  </si>
  <si>
    <t>R19&gt;R153</t>
    <phoneticPr fontId="2"/>
  </si>
  <si>
    <t>青看板「←飯田 辰野、↑平出遺跡、→塩尻駅」</t>
    <rPh sb="0" eb="3">
      <t>アオカンバン</t>
    </rPh>
    <rPh sb="5" eb="7">
      <t>イイダ</t>
    </rPh>
    <rPh sb="8" eb="10">
      <t>タツノ</t>
    </rPh>
    <rPh sb="12" eb="14">
      <t>ヒラデ</t>
    </rPh>
    <rPh sb="14" eb="16">
      <t>イセキ</t>
    </rPh>
    <rPh sb="18" eb="21">
      <t>シオジリエキ</t>
    </rPh>
    <phoneticPr fontId="2"/>
  </si>
  <si>
    <t>R153</t>
    <phoneticPr fontId="2"/>
  </si>
  <si>
    <t>下大門S</t>
    <rPh sb="0" eb="1">
      <t>シタ</t>
    </rPh>
    <rPh sb="1" eb="3">
      <t>ダイモン</t>
    </rPh>
    <phoneticPr fontId="2"/>
  </si>
  <si>
    <t>羽場S</t>
    <rPh sb="0" eb="2">
      <t>ハネバ</t>
    </rPh>
    <phoneticPr fontId="2"/>
  </si>
  <si>
    <t>K203</t>
    <phoneticPr fontId="2"/>
  </si>
  <si>
    <t>右奥 白看板「→明光寺」</t>
    <rPh sb="0" eb="2">
      <t>ミギオク</t>
    </rPh>
    <rPh sb="3" eb="6">
      <t>シロカンバン</t>
    </rPh>
    <rPh sb="8" eb="11">
      <t>ミョウコウジ</t>
    </rPh>
    <phoneticPr fontId="2"/>
  </si>
  <si>
    <t>左手前 青看板「虹のホール伊北」</t>
    <rPh sb="0" eb="3">
      <t>ヒダリテマエ</t>
    </rPh>
    <rPh sb="4" eb="7">
      <t>アオカンバン</t>
    </rPh>
    <rPh sb="8" eb="9">
      <t>ニジ</t>
    </rPh>
    <rPh sb="13" eb="15">
      <t>イホク</t>
    </rPh>
    <phoneticPr fontId="2"/>
  </si>
  <si>
    <t>K203&gt;K88</t>
    <phoneticPr fontId="2"/>
  </si>
  <si>
    <t>沢尻S</t>
    <rPh sb="0" eb="2">
      <t>サワジリ</t>
    </rPh>
    <phoneticPr fontId="2"/>
  </si>
  <si>
    <t>左手前 白看板「虹のホール」</t>
    <rPh sb="0" eb="3">
      <t>ヒダリテマエ</t>
    </rPh>
    <rPh sb="4" eb="7">
      <t>シロカンバン</t>
    </rPh>
    <rPh sb="8" eb="9">
      <t>ニジ</t>
    </rPh>
    <phoneticPr fontId="2"/>
  </si>
  <si>
    <t>小黒川大橋南S</t>
    <rPh sb="0" eb="3">
      <t>オグロガワ</t>
    </rPh>
    <rPh sb="3" eb="5">
      <t>オオハシ</t>
    </rPh>
    <rPh sb="5" eb="6">
      <t>ミナミ</t>
    </rPh>
    <phoneticPr fontId="2"/>
  </si>
  <si>
    <t>正面　緑看板「←中央道 駒ヶ根IC、→中央道 伊那IC」</t>
    <rPh sb="0" eb="2">
      <t>ショウメン</t>
    </rPh>
    <rPh sb="3" eb="6">
      <t>ミドリカンバン</t>
    </rPh>
    <rPh sb="8" eb="11">
      <t>チュウオウドウ</t>
    </rPh>
    <rPh sb="12" eb="15">
      <t>コマガネ</t>
    </rPh>
    <rPh sb="19" eb="22">
      <t>チュウオウドウ</t>
    </rPh>
    <rPh sb="23" eb="25">
      <t>イナ</t>
    </rPh>
    <phoneticPr fontId="2"/>
  </si>
  <si>
    <t>K75</t>
    <phoneticPr fontId="2"/>
  </si>
  <si>
    <t>左奥
(左折)</t>
    <rPh sb="0" eb="1">
      <t>ヒダリ</t>
    </rPh>
    <rPh sb="1" eb="2">
      <t>オク</t>
    </rPh>
    <rPh sb="4" eb="6">
      <t>サセツ</t>
    </rPh>
    <phoneticPr fontId="2"/>
  </si>
  <si>
    <t>上穂北S</t>
    <rPh sb="0" eb="1">
      <t>ウエ</t>
    </rPh>
    <rPh sb="1" eb="2">
      <t>ホ</t>
    </rPh>
    <rPh sb="2" eb="3">
      <t>キタ</t>
    </rPh>
    <phoneticPr fontId="2"/>
  </si>
  <si>
    <t>右手前 すき家、左奥 きゅろっと</t>
    <rPh sb="0" eb="3">
      <t>ミギテマエ</t>
    </rPh>
    <rPh sb="6" eb="7">
      <t>ヤ</t>
    </rPh>
    <rPh sb="8" eb="10">
      <t>ヒダリオク</t>
    </rPh>
    <phoneticPr fontId="2"/>
  </si>
  <si>
    <t>右奥 福麟楼</t>
    <rPh sb="0" eb="1">
      <t>ミギ</t>
    </rPh>
    <rPh sb="1" eb="2">
      <t>オク</t>
    </rPh>
    <rPh sb="3" eb="6">
      <t>フクリンロウ</t>
    </rPh>
    <phoneticPr fontId="2"/>
  </si>
  <si>
    <t>|</t>
    <phoneticPr fontId="2"/>
  </si>
  <si>
    <t>左側</t>
    <rPh sb="0" eb="2">
      <t>ヒダリガワ</t>
    </rPh>
    <phoneticPr fontId="2"/>
  </si>
  <si>
    <t>PC5
　　　ローソン大町木崎湖店
　　　(木崎湖入口S)</t>
    <rPh sb="11" eb="13">
      <t>オオマチ</t>
    </rPh>
    <rPh sb="13" eb="16">
      <t>キザキコ</t>
    </rPh>
    <rPh sb="16" eb="17">
      <t>ミセ</t>
    </rPh>
    <rPh sb="22" eb="25">
      <t>キザキコ</t>
    </rPh>
    <rPh sb="25" eb="27">
      <t>イリグチ</t>
    </rPh>
    <phoneticPr fontId="2"/>
  </si>
  <si>
    <t>PC6
　　　ローソンサラダ街道中波田店</t>
    <rPh sb="14" eb="16">
      <t>カイドウ</t>
    </rPh>
    <rPh sb="16" eb="18">
      <t>ナカナミ</t>
    </rPh>
    <rPh sb="18" eb="19">
      <t>タ</t>
    </rPh>
    <rPh sb="19" eb="20">
      <t>ミセ</t>
    </rPh>
    <phoneticPr fontId="2"/>
  </si>
  <si>
    <t>Finish
　　　セブンイレブン駒ヶ根インター店
　　　(北原S)</t>
    <rPh sb="17" eb="20">
      <t>コマガネ</t>
    </rPh>
    <rPh sb="24" eb="25">
      <t>ミセ</t>
    </rPh>
    <rPh sb="30" eb="32">
      <t>キタハラ</t>
    </rPh>
    <phoneticPr fontId="2"/>
  </si>
  <si>
    <t>Finish受付
　　　アルプス公園</t>
    <rPh sb="6" eb="8">
      <t>ウケツケ</t>
    </rPh>
    <rPh sb="16" eb="18">
      <t>コウエン</t>
    </rPh>
    <phoneticPr fontId="2"/>
  </si>
  <si>
    <t>START
　　　アルプス公園</t>
    <rPh sb="13" eb="15">
      <t>コウエン</t>
    </rPh>
    <phoneticPr fontId="1"/>
  </si>
  <si>
    <t>PC1
　　　ローソン諏訪豊田小川店
　　　(豊田小学校西S)</t>
    <rPh sb="11" eb="13">
      <t>スワ</t>
    </rPh>
    <rPh sb="13" eb="15">
      <t>トヨタ</t>
    </rPh>
    <rPh sb="15" eb="17">
      <t>オガワ</t>
    </rPh>
    <rPh sb="17" eb="18">
      <t>ミセ</t>
    </rPh>
    <rPh sb="23" eb="25">
      <t>トヨタ</t>
    </rPh>
    <rPh sb="25" eb="28">
      <t>ショウガッコウ</t>
    </rPh>
    <rPh sb="28" eb="29">
      <t>ニシ</t>
    </rPh>
    <phoneticPr fontId="2"/>
  </si>
  <si>
    <t>PC2
　　　ファミリーマート甲斐双葉龍地店
　　　(関谷橋東S)</t>
    <rPh sb="15" eb="17">
      <t>カイ</t>
    </rPh>
    <rPh sb="17" eb="19">
      <t>フタバ</t>
    </rPh>
    <rPh sb="19" eb="20">
      <t>リュウ</t>
    </rPh>
    <rPh sb="20" eb="21">
      <t>チ</t>
    </rPh>
    <rPh sb="21" eb="22">
      <t>ミセ</t>
    </rPh>
    <rPh sb="27" eb="30">
      <t>セキヤバシ</t>
    </rPh>
    <rPh sb="30" eb="31">
      <t>ヒガシ</t>
    </rPh>
    <phoneticPr fontId="2"/>
  </si>
  <si>
    <t>PC3
　　　セブンイレブン小諸八満店</t>
    <rPh sb="14" eb="16">
      <t>コモロ</t>
    </rPh>
    <rPh sb="16" eb="17">
      <t>ハチ</t>
    </rPh>
    <rPh sb="17" eb="18">
      <t>マン</t>
    </rPh>
    <rPh sb="18" eb="19">
      <t>ミセ</t>
    </rPh>
    <phoneticPr fontId="2"/>
  </si>
  <si>
    <t>2021BRM723近畿400km駒ヶ根"星月夜"</t>
    <rPh sb="10" eb="12">
      <t>キンキ</t>
    </rPh>
    <rPh sb="17" eb="20">
      <t>コマガネ</t>
    </rPh>
    <rPh sb="21" eb="22">
      <t>ホシ</t>
    </rPh>
    <rPh sb="22" eb="24">
      <t>ツキヨ</t>
    </rPh>
    <phoneticPr fontId="2"/>
  </si>
  <si>
    <t>202１/7/23  11：00スタート　日出4:49 　日没19:00</t>
    <rPh sb="22" eb="23">
      <t>デ</t>
    </rPh>
    <phoneticPr fontId="2"/>
  </si>
  <si>
    <t>2/2</t>
    <phoneticPr fontId="2"/>
  </si>
  <si>
    <t>直進
(東へ)</t>
    <rPh sb="0" eb="2">
      <t>チョクシン</t>
    </rPh>
    <rPh sb="4" eb="5">
      <t>ヒガシ</t>
    </rPh>
    <phoneticPr fontId="2"/>
  </si>
  <si>
    <t>PC4
　　　セブンイレブン長野村山店
　　　(村山S)</t>
    <rPh sb="14" eb="16">
      <t>ナガノ</t>
    </rPh>
    <rPh sb="16" eb="18">
      <t>ムラヤマ</t>
    </rPh>
    <rPh sb="18" eb="19">
      <t>ミセ</t>
    </rPh>
    <rPh sb="24" eb="26">
      <t>ムラヤマ</t>
    </rPh>
    <phoneticPr fontId="2"/>
  </si>
  <si>
    <t>szd</t>
    <phoneticPr fontId="2"/>
  </si>
  <si>
    <t>左カーブせずに右折。右奥 トーハツ</t>
    <rPh sb="0" eb="1">
      <t>ヒダリ</t>
    </rPh>
    <rPh sb="7" eb="9">
      <t>ウセツ</t>
    </rPh>
    <rPh sb="10" eb="12">
      <t>ミギオク</t>
    </rPh>
    <phoneticPr fontId="2"/>
  </si>
  <si>
    <t>しばらく天竜川沿いの風景をお楽しみください。</t>
    <phoneticPr fontId="2"/>
  </si>
  <si>
    <t>中央道の高架を潜った直後のSを左折。
自動車通行量が多いので走行注意。</t>
    <rPh sb="0" eb="3">
      <t>チュウオウドウ</t>
    </rPh>
    <rPh sb="4" eb="6">
      <t>コウカ</t>
    </rPh>
    <rPh sb="7" eb="8">
      <t>クグ</t>
    </rPh>
    <rPh sb="10" eb="12">
      <t>チョクゴ</t>
    </rPh>
    <rPh sb="15" eb="17">
      <t>サセツ</t>
    </rPh>
    <rPh sb="19" eb="22">
      <t>ジドウシャ</t>
    </rPh>
    <rPh sb="22" eb="25">
      <t>ツウコウリョウ</t>
    </rPh>
    <rPh sb="26" eb="27">
      <t>オオ</t>
    </rPh>
    <rPh sb="30" eb="32">
      <t>ソウコウ</t>
    </rPh>
    <rPh sb="32" eb="34">
      <t>チュウイ</t>
    </rPh>
    <phoneticPr fontId="2"/>
  </si>
  <si>
    <t>右手前 居酒屋 梅月。左折方向に橋。</t>
    <rPh sb="0" eb="3">
      <t>ミギテマエ</t>
    </rPh>
    <rPh sb="4" eb="7">
      <t>イザカヤ</t>
    </rPh>
    <rPh sb="8" eb="9">
      <t>ウメ</t>
    </rPh>
    <rPh sb="9" eb="10">
      <t>ツキ</t>
    </rPh>
    <rPh sb="11" eb="13">
      <t>サセツ</t>
    </rPh>
    <rPh sb="13" eb="15">
      <t>ホウコウ</t>
    </rPh>
    <rPh sb="16" eb="17">
      <t>ハシ</t>
    </rPh>
    <phoneticPr fontId="2"/>
  </si>
  <si>
    <t>青看板「←小淵沢 信濃境、→原 富士見」、白看板「乙事」</t>
    <rPh sb="0" eb="3">
      <t>アオカンバン</t>
    </rPh>
    <rPh sb="5" eb="8">
      <t>コブチザワ</t>
    </rPh>
    <rPh sb="9" eb="12">
      <t>シナノサカイ</t>
    </rPh>
    <rPh sb="14" eb="15">
      <t>ハラ</t>
    </rPh>
    <rPh sb="16" eb="19">
      <t>フジミ</t>
    </rPh>
    <rPh sb="21" eb="24">
      <t>シロカンバン</t>
    </rPh>
    <rPh sb="25" eb="26">
      <t>オツ</t>
    </rPh>
    <rPh sb="26" eb="27">
      <t>コト</t>
    </rPh>
    <phoneticPr fontId="2"/>
  </si>
  <si>
    <t>青看板「←富士見高原、→北杜 小淵沢IC」
青看板「←花の里」</t>
    <rPh sb="0" eb="3">
      <t>アオカンバン</t>
    </rPh>
    <rPh sb="5" eb="8">
      <t>フジミ</t>
    </rPh>
    <rPh sb="8" eb="10">
      <t>コウゲン</t>
    </rPh>
    <rPh sb="12" eb="14">
      <t>ホクト</t>
    </rPh>
    <rPh sb="15" eb="18">
      <t>コブチザワ</t>
    </rPh>
    <rPh sb="22" eb="25">
      <t>アオカンバン</t>
    </rPh>
    <rPh sb="27" eb="28">
      <t>ハナ</t>
    </rPh>
    <rPh sb="29" eb="30">
      <t>サト</t>
    </rPh>
    <phoneticPr fontId="2"/>
  </si>
  <si>
    <t>竜地S</t>
    <rPh sb="0" eb="1">
      <t>リュウ</t>
    </rPh>
    <rPh sb="1" eb="2">
      <t>チ</t>
    </rPh>
    <phoneticPr fontId="2"/>
  </si>
  <si>
    <t>K27</t>
    <phoneticPr fontId="2"/>
  </si>
  <si>
    <t>韮崎インター西S</t>
    <rPh sb="0" eb="2">
      <t>ニラザキ</t>
    </rPh>
    <rPh sb="6" eb="7">
      <t>ニシ</t>
    </rPh>
    <phoneticPr fontId="2"/>
  </si>
  <si>
    <t>市道&gt;R141&gt;市道</t>
    <rPh sb="0" eb="2">
      <t>シドウ</t>
    </rPh>
    <rPh sb="8" eb="10">
      <t>シドウ</t>
    </rPh>
    <phoneticPr fontId="2"/>
  </si>
  <si>
    <t>青看板「←韮崎市街、↑甲府 R20、→清里 須玉」
左手前 山梨中央銀行、右手前 デニーズ
この先、清里ライン。上りが続くので出力調整に注意。</t>
    <rPh sb="0" eb="3">
      <t>アオカンバン</t>
    </rPh>
    <rPh sb="5" eb="7">
      <t>ニラサキ</t>
    </rPh>
    <rPh sb="7" eb="9">
      <t>シガイ</t>
    </rPh>
    <rPh sb="11" eb="13">
      <t>コウフ</t>
    </rPh>
    <rPh sb="19" eb="21">
      <t>キヨサト</t>
    </rPh>
    <rPh sb="22" eb="24">
      <t>スダマ</t>
    </rPh>
    <rPh sb="26" eb="29">
      <t>ヒダリテマエ</t>
    </rPh>
    <rPh sb="30" eb="32">
      <t>ヤマナシ</t>
    </rPh>
    <rPh sb="32" eb="34">
      <t>チュウオウ</t>
    </rPh>
    <rPh sb="34" eb="36">
      <t>ギンコウ</t>
    </rPh>
    <rPh sb="37" eb="40">
      <t>ミギテマエ</t>
    </rPh>
    <rPh sb="48" eb="49">
      <t>サキ</t>
    </rPh>
    <rPh sb="50" eb="52">
      <t>キヨサト</t>
    </rPh>
    <rPh sb="56" eb="57">
      <t>ノボ</t>
    </rPh>
    <rPh sb="59" eb="60">
      <t>ツヅ</t>
    </rPh>
    <rPh sb="63" eb="65">
      <t>シュツリョク</t>
    </rPh>
    <rPh sb="65" eb="67">
      <t>チョウセイ</t>
    </rPh>
    <rPh sb="68" eb="70">
      <t>チュウイ</t>
    </rPh>
    <phoneticPr fontId="2"/>
  </si>
  <si>
    <t>青看板「←八坂、↑大町市街 白馬」、白看板「←黒部ダム」</t>
    <rPh sb="0" eb="3">
      <t>アオカンバン</t>
    </rPh>
    <rPh sb="5" eb="7">
      <t>ヤサカ</t>
    </rPh>
    <rPh sb="9" eb="11">
      <t>オオマチ</t>
    </rPh>
    <rPh sb="11" eb="13">
      <t>シガイ</t>
    </rPh>
    <rPh sb="14" eb="16">
      <t>ハクバ</t>
    </rPh>
    <rPh sb="18" eb="21">
      <t>シロカンバン</t>
    </rPh>
    <rPh sb="23" eb="25">
      <t>クロベ</t>
    </rPh>
    <phoneticPr fontId="2"/>
  </si>
  <si>
    <t>正面 木崎湖。</t>
    <rPh sb="0" eb="2">
      <t>ショウメン</t>
    </rPh>
    <rPh sb="3" eb="6">
      <t>キザキコ</t>
    </rPh>
    <phoneticPr fontId="2"/>
  </si>
  <si>
    <t>白看板「→ゆ～ぷる木崎湖」「→木崎湖」「→木崎湖温泉」
トンネルの手前を右へ。道路横断に注意。</t>
    <rPh sb="0" eb="1">
      <t>シロ</t>
    </rPh>
    <rPh sb="1" eb="3">
      <t>カンバン</t>
    </rPh>
    <rPh sb="9" eb="12">
      <t>キザキコ</t>
    </rPh>
    <rPh sb="15" eb="18">
      <t>キザキコ</t>
    </rPh>
    <rPh sb="33" eb="35">
      <t>テマエ</t>
    </rPh>
    <rPh sb="36" eb="37">
      <t>ミギ</t>
    </rPh>
    <rPh sb="39" eb="43">
      <t>ドウロオウダン</t>
    </rPh>
    <rPh sb="44" eb="46">
      <t>チュウイ</t>
    </rPh>
    <phoneticPr fontId="2"/>
  </si>
  <si>
    <t>├</t>
    <phoneticPr fontId="2"/>
  </si>
  <si>
    <t>市道&gt;K306&gt;K25</t>
    <rPh sb="0" eb="2">
      <t>シドウ</t>
    </rPh>
    <phoneticPr fontId="2"/>
  </si>
  <si>
    <t>青看板「←山形方面 朝日 塩尻、→町道 中沢」</t>
    <rPh sb="0" eb="3">
      <t>アオカンバン</t>
    </rPh>
    <rPh sb="5" eb="7">
      <t>ヤマガタ</t>
    </rPh>
    <rPh sb="7" eb="9">
      <t>ホウメン</t>
    </rPh>
    <rPh sb="10" eb="12">
      <t>アサヒ</t>
    </rPh>
    <rPh sb="13" eb="15">
      <t>シオジリ</t>
    </rPh>
    <rPh sb="17" eb="19">
      <t>チョウドウ</t>
    </rPh>
    <rPh sb="20" eb="22">
      <t>ナカザワ</t>
    </rPh>
    <phoneticPr fontId="2"/>
  </si>
  <si>
    <t>OPEN: 23:08、CLOSE: 14:00
レシート取得し、打刻時間をブルベカードに記入。
左折方向(折返し右折方向)。右手前 GS</t>
    <rPh sb="49" eb="51">
      <t>サセツ</t>
    </rPh>
    <rPh sb="51" eb="53">
      <t>ホウコウ</t>
    </rPh>
    <rPh sb="54" eb="56">
      <t>オリカエ</t>
    </rPh>
    <rPh sb="57" eb="59">
      <t>ウセツ</t>
    </rPh>
    <rPh sb="59" eb="61">
      <t>ホウコウ</t>
    </rPh>
    <rPh sb="63" eb="64">
      <t>ミギ</t>
    </rPh>
    <rPh sb="64" eb="66">
      <t>テマエ</t>
    </rPh>
    <phoneticPr fontId="2"/>
  </si>
  <si>
    <t>OPEN: 21:12、CLOSE: 9:32
レシート取得し、打刻時間をブルベカードに記入。
直進。</t>
    <rPh sb="48" eb="50">
      <t>チョクシン</t>
    </rPh>
    <phoneticPr fontId="2"/>
  </si>
  <si>
    <t>OPEN: 19:49、CLOSE: 6:36
レシート取得し、打刻時間をブルベカードに記入。
直進。</t>
    <rPh sb="48" eb="50">
      <t>チョクシン</t>
    </rPh>
    <phoneticPr fontId="2"/>
  </si>
  <si>
    <t>OPEN: 18:47、CLOSE: 4:24
レシート取得し、打刻時間をブルベカードに記入。
左折。</t>
    <rPh sb="48" eb="50">
      <t>サセツ</t>
    </rPh>
    <phoneticPr fontId="2"/>
  </si>
  <si>
    <t>OPEN: 16:49、CLOSE: 00:12
レシート取得し、打刻時間をブルベカードに記入。
直進。</t>
    <rPh sb="49" eb="51">
      <t>チョクシン</t>
    </rPh>
    <phoneticPr fontId="2"/>
  </si>
  <si>
    <t>OPEN: 14:14、CLOSE: 18:20
レシート取得し、打刻時間をブルベカードに記入。
折返し。</t>
    <rPh sb="49" eb="51">
      <t>オリカエ</t>
    </rPh>
    <phoneticPr fontId="2"/>
  </si>
  <si>
    <t>OPEN: 12:25、CLOSE: 14:24
レシート取得し、打刻時間をブルベカードに記入。
右折(東)方向へ進む。</t>
    <rPh sb="29" eb="31">
      <t>シュトク</t>
    </rPh>
    <rPh sb="33" eb="37">
      <t>ダコクジカン</t>
    </rPh>
    <rPh sb="45" eb="47">
      <t>キニュウ</t>
    </rPh>
    <rPh sb="49" eb="51">
      <t>ウセツ</t>
    </rPh>
    <rPh sb="52" eb="53">
      <t>ヒガシ</t>
    </rPh>
    <rPh sb="54" eb="56">
      <t>ホウコウ</t>
    </rPh>
    <rPh sb="57" eb="58">
      <t>スス</t>
    </rPh>
    <phoneticPr fontId="2"/>
  </si>
  <si>
    <t>202１/7/23  12：00スタート　日出4:49 　日没19:00</t>
    <rPh sb="22" eb="23">
      <t>デ</t>
    </rPh>
    <phoneticPr fontId="2"/>
  </si>
  <si>
    <t>OPEN: 13:25、CLOSE: 15:24
レシート取得し、打刻時間をブルベカードに記入。
右折(東)方向へ進む。</t>
    <rPh sb="29" eb="31">
      <t>シュトク</t>
    </rPh>
    <rPh sb="33" eb="37">
      <t>ダコクジカン</t>
    </rPh>
    <rPh sb="45" eb="47">
      <t>キニュウ</t>
    </rPh>
    <rPh sb="49" eb="51">
      <t>ウセツ</t>
    </rPh>
    <rPh sb="52" eb="53">
      <t>ヒガシ</t>
    </rPh>
    <rPh sb="54" eb="56">
      <t>ホウコウ</t>
    </rPh>
    <rPh sb="57" eb="58">
      <t>スス</t>
    </rPh>
    <phoneticPr fontId="2"/>
  </si>
  <si>
    <t>OPEN: 17:49、CLOSE: 01:12
レシート取得し、打刻時間をブルベカードに記入。
直進。</t>
    <rPh sb="49" eb="51">
      <t>チョクシン</t>
    </rPh>
    <phoneticPr fontId="2"/>
  </si>
  <si>
    <t>OPEN: 19:47、CLOSE: 5:24
レシート取得し、打刻時間をブルベカードに記入。
左折。</t>
    <rPh sb="48" eb="50">
      <t>サセツ</t>
    </rPh>
    <phoneticPr fontId="2"/>
  </si>
  <si>
    <t>OPEN: 20:49、CLOSE: 7:36
レシート取得し、打刻時間をブルベカードに記入。
直進。</t>
    <rPh sb="48" eb="50">
      <t>チョクシン</t>
    </rPh>
    <phoneticPr fontId="2"/>
  </si>
  <si>
    <t>OPEN: 22:12、CLOSE: 10:32
レシート取得し、打刻時間をブルベカードに記入。
直進。</t>
    <rPh sb="49" eb="51">
      <t>チョクシン</t>
    </rPh>
    <phoneticPr fontId="2"/>
  </si>
  <si>
    <t>OPEN: ７:00、CLOSE: 15:20
ブルベカードを完成させ、待機中のスタッフへ提出。
7:00以前に受付を希望される方にも対応致しますので、
ブリーフィングにて申告をお願いします。</t>
    <rPh sb="31" eb="33">
      <t>カンセイ</t>
    </rPh>
    <rPh sb="36" eb="39">
      <t>タイキチュウ</t>
    </rPh>
    <rPh sb="45" eb="47">
      <t>テイシュツ</t>
    </rPh>
    <rPh sb="53" eb="55">
      <t>イゼン</t>
    </rPh>
    <rPh sb="56" eb="58">
      <t>ウケツケ</t>
    </rPh>
    <rPh sb="59" eb="61">
      <t>キボウ</t>
    </rPh>
    <rPh sb="64" eb="65">
      <t>カタ</t>
    </rPh>
    <rPh sb="67" eb="69">
      <t>タイオウ</t>
    </rPh>
    <rPh sb="69" eb="70">
      <t>イタ</t>
    </rPh>
    <rPh sb="86" eb="88">
      <t>シンコク</t>
    </rPh>
    <rPh sb="90" eb="91">
      <t>ネガ</t>
    </rPh>
    <phoneticPr fontId="2"/>
  </si>
  <si>
    <t>受付開始: 10:20、OPEN: 11:00、CLOSE: 11:30</t>
    <rPh sb="0" eb="4">
      <t>ウケツケカイシ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</si>
  <si>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</si>
  <si>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</si>
  <si>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方角</t>
    <rPh sb="0" eb="2">
      <t>ホウガク</t>
    </rPh>
    <phoneticPr fontId="2"/>
  </si>
  <si>
    <t>┤</t>
    <phoneticPr fontId="2"/>
  </si>
  <si>
    <t>├</t>
    <phoneticPr fontId="2"/>
  </si>
  <si>
    <t>右折</t>
    <rPh sb="0" eb="2">
      <t>ウセツ</t>
    </rPh>
    <phoneticPr fontId="2"/>
  </si>
  <si>
    <t>柏木入口</t>
    <rPh sb="0" eb="4">
      <t>カシワギイリグチ</t>
    </rPh>
    <phoneticPr fontId="2"/>
  </si>
  <si>
    <t>柏木入口S</t>
    <rPh sb="0" eb="2">
      <t>カシワギ</t>
    </rPh>
    <rPh sb="2" eb="4">
      <t>イリグチ</t>
    </rPh>
    <phoneticPr fontId="2"/>
  </si>
  <si>
    <t>ポイント</t>
    <phoneticPr fontId="2"/>
  </si>
  <si>
    <t>急坂を上る。まっすぐ行くと行き止まり。</t>
    <phoneticPr fontId="2"/>
  </si>
  <si>
    <t>備考</t>
    <rPh sb="0" eb="2">
      <t>ビコウ</t>
    </rPh>
    <phoneticPr fontId="2"/>
  </si>
  <si>
    <t>形状</t>
    <rPh sb="0" eb="2">
      <t>ケイジョウ</t>
    </rPh>
    <phoneticPr fontId="2"/>
  </si>
  <si>
    <t>鋭角に左折。</t>
    <rPh sb="0" eb="2">
      <t>エイカク</t>
    </rPh>
    <rPh sb="3" eb="5">
      <t>サセツ</t>
    </rPh>
    <phoneticPr fontId="2"/>
  </si>
  <si>
    <t>鋭角に左折</t>
    <rPh sb="0" eb="2">
      <t>エイカク</t>
    </rPh>
    <rPh sb="3" eb="5">
      <t>サセツ</t>
    </rPh>
    <phoneticPr fontId="2"/>
  </si>
  <si>
    <t>道路工事中のため道なり右方向直進へ</t>
    <rPh sb="0" eb="5">
      <t>ドウロコウジチュウ</t>
    </rPh>
    <rPh sb="8" eb="9">
      <t>ミチ</t>
    </rPh>
    <rPh sb="11" eb="14">
      <t>ミギホウコウ</t>
    </rPh>
    <rPh sb="14" eb="16">
      <t>チョクシン</t>
    </rPh>
    <phoneticPr fontId="2"/>
  </si>
  <si>
    <t>道なり道路工事中のため右方向直進</t>
    <rPh sb="0" eb="1">
      <t>ミチ</t>
    </rPh>
    <rPh sb="3" eb="8">
      <t>ドウロコウジチュウ</t>
    </rPh>
    <rPh sb="11" eb="14">
      <t>ミギホウコウ</t>
    </rPh>
    <rPh sb="14" eb="16">
      <t>チョクシン</t>
    </rPh>
    <phoneticPr fontId="2"/>
  </si>
  <si>
    <t>各ポイント+0.5km追加</t>
    <rPh sb="0" eb="1">
      <t>カク</t>
    </rPh>
    <rPh sb="11" eb="13">
      <t>ツイカ</t>
    </rPh>
    <phoneticPr fontId="2"/>
  </si>
  <si>
    <t>合計距離</t>
    <rPh sb="0" eb="4">
      <t>ゴウケイキョリ</t>
    </rPh>
    <phoneticPr fontId="2"/>
  </si>
  <si>
    <t>-</t>
    <phoneticPr fontId="2"/>
  </si>
  <si>
    <t>区間距離</t>
    <rPh sb="0" eb="4">
      <t>クカンキョリ</t>
    </rPh>
    <phoneticPr fontId="2"/>
  </si>
  <si>
    <t>左奥に求心製薬</t>
    <rPh sb="0" eb="1">
      <t>ヒダリ</t>
    </rPh>
    <rPh sb="1" eb="2">
      <t>オク</t>
    </rPh>
    <rPh sb="3" eb="5">
      <t>キュウシン</t>
    </rPh>
    <rPh sb="5" eb="7">
      <t>セイヤク</t>
    </rPh>
    <phoneticPr fontId="2"/>
  </si>
  <si>
    <t>左奥に求心製薬</t>
    <rPh sb="0" eb="1">
      <t>ヒダリ</t>
    </rPh>
    <rPh sb="1" eb="2">
      <t>オク</t>
    </rPh>
    <rPh sb="3" eb="5">
      <t>キュウシン</t>
    </rPh>
    <rPh sb="5" eb="7">
      <t>セイヤク</t>
    </rPh>
    <phoneticPr fontId="2"/>
  </si>
  <si>
    <t>おっことS</t>
    <phoneticPr fontId="2"/>
  </si>
  <si>
    <t>受付開始: 11:20、OPEN: 12:00、CLOSE: 12:30</t>
    <rPh sb="0" eb="4">
      <t>ウケツケカイシ</t>
    </rPh>
    <phoneticPr fontId="2"/>
  </si>
  <si>
    <t>H</t>
    <phoneticPr fontId="2"/>
  </si>
  <si>
    <t>左方向</t>
    <rPh sb="0" eb="1">
      <t>ヒダリ</t>
    </rPh>
    <rPh sb="1" eb="3">
      <t>ホウコウ</t>
    </rPh>
    <phoneticPr fontId="2"/>
  </si>
  <si>
    <t>道路</t>
    <rPh sb="0" eb="2">
      <t>ドウロ</t>
    </rPh>
    <phoneticPr fontId="2"/>
  </si>
  <si>
    <t>左方向</t>
    <rPh sb="0" eb="3">
      <t>ヒダリホウコウ</t>
    </rPh>
    <phoneticPr fontId="2"/>
  </si>
  <si>
    <t>K488</t>
    <phoneticPr fontId="2"/>
  </si>
  <si>
    <t>形状</t>
    <rPh sb="0" eb="2">
      <t>ケイジョウ</t>
    </rPh>
    <phoneticPr fontId="2"/>
  </si>
  <si>
    <t>方角</t>
    <rPh sb="0" eb="2">
      <t>ホウガク</t>
    </rPh>
    <phoneticPr fontId="2"/>
  </si>
  <si>
    <t>区間距離</t>
    <rPh sb="0" eb="4">
      <t>クカンキョリ</t>
    </rPh>
    <phoneticPr fontId="2"/>
  </si>
  <si>
    <t>┬</t>
    <phoneticPr fontId="2"/>
  </si>
  <si>
    <t>H</t>
    <phoneticPr fontId="2"/>
  </si>
  <si>
    <t>合計距離</t>
    <rPh sb="0" eb="4">
      <t>ゴウケイキョリ</t>
    </rPh>
    <phoneticPr fontId="2"/>
  </si>
  <si>
    <t>R403</t>
    <phoneticPr fontId="2"/>
  </si>
  <si>
    <t>備考</t>
    <rPh sb="0" eb="2">
      <t>ビコウ</t>
    </rPh>
    <phoneticPr fontId="2"/>
  </si>
  <si>
    <t>K340</t>
    <phoneticPr fontId="2"/>
  </si>
  <si>
    <t>K462</t>
    <phoneticPr fontId="2"/>
  </si>
  <si>
    <t>K340</t>
    <phoneticPr fontId="2"/>
  </si>
  <si>
    <t>信号</t>
    <rPh sb="0" eb="2">
      <t>シンゴウ</t>
    </rPh>
    <phoneticPr fontId="2"/>
  </si>
  <si>
    <t>S</t>
    <phoneticPr fontId="2"/>
  </si>
  <si>
    <t>ポイント</t>
    <phoneticPr fontId="2"/>
  </si>
  <si>
    <t>48A</t>
    <phoneticPr fontId="2"/>
  </si>
  <si>
    <t>ルート変更により新設</t>
    <rPh sb="3" eb="5">
      <t>ヘンコウ</t>
    </rPh>
    <rPh sb="8" eb="10">
      <t>シンセツ</t>
    </rPh>
    <phoneticPr fontId="2"/>
  </si>
  <si>
    <t>48B</t>
    <phoneticPr fontId="2"/>
  </si>
  <si>
    <t>十</t>
    <rPh sb="0" eb="1">
      <t>ジュウ</t>
    </rPh>
    <phoneticPr fontId="2"/>
  </si>
  <si>
    <t>右折</t>
    <rPh sb="0" eb="2">
      <t>ウセツ</t>
    </rPh>
    <phoneticPr fontId="2"/>
  </si>
  <si>
    <t>橋を渡った直後の堤防道路を右折</t>
    <rPh sb="0" eb="1">
      <t>ハシ</t>
    </rPh>
    <rPh sb="2" eb="3">
      <t>ワタ</t>
    </rPh>
    <rPh sb="5" eb="7">
      <t>チョクゴ</t>
    </rPh>
    <rPh sb="8" eb="12">
      <t>テイボウドウロ</t>
    </rPh>
    <rPh sb="13" eb="15">
      <t>ウセツ</t>
    </rPh>
    <phoneticPr fontId="2"/>
  </si>
  <si>
    <t>小川に掛かる橋を渡った直後、道なり右折せず直進</t>
    <rPh sb="0" eb="2">
      <t>オガワ</t>
    </rPh>
    <rPh sb="3" eb="4">
      <t>カ</t>
    </rPh>
    <rPh sb="6" eb="7">
      <t>ハシ</t>
    </rPh>
    <rPh sb="8" eb="9">
      <t>ワタ</t>
    </rPh>
    <rPh sb="11" eb="13">
      <t>チョクゴ</t>
    </rPh>
    <rPh sb="14" eb="15">
      <t>ミチ</t>
    </rPh>
    <rPh sb="17" eb="19">
      <t>ウセツ</t>
    </rPh>
    <rPh sb="21" eb="23">
      <t>チョクシン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</si>
  <si>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</si>
  <si>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</si>
  <si>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"とまれ"　右折直後に稲荷山温泉入口S、その左奥にスズキ</t>
    <rPh sb="6" eb="10">
      <t>ウセツチョクゴ</t>
    </rPh>
    <rPh sb="11" eb="14">
      <t>イナリヤマ</t>
    </rPh>
    <rPh sb="14" eb="16">
      <t>オンセン</t>
    </rPh>
    <rPh sb="16" eb="18">
      <t>イリグチ</t>
    </rPh>
    <rPh sb="22" eb="24">
      <t>ヒダリオク</t>
    </rPh>
    <phoneticPr fontId="2"/>
  </si>
  <si>
    <t>49以降</t>
    <rPh sb="2" eb="4">
      <t>イコウ</t>
    </rPh>
    <phoneticPr fontId="2"/>
  </si>
  <si>
    <t>-</t>
    <phoneticPr fontId="2"/>
  </si>
  <si>
    <t>11以降
48まで</t>
    <rPh sb="2" eb="4">
      <t>イコウ</t>
    </rPh>
    <phoneticPr fontId="2"/>
  </si>
  <si>
    <t>各ポイント+1.1km</t>
    <rPh sb="0" eb="1">
      <t>カク</t>
    </rPh>
    <phoneticPr fontId="2"/>
  </si>
  <si>
    <t>左奥 看板「酒井接骨院」</t>
    <rPh sb="0" eb="2">
      <t>ヒダリオク</t>
    </rPh>
    <rPh sb="3" eb="5">
      <t>カンバン</t>
    </rPh>
    <rPh sb="6" eb="8">
      <t>サカイ</t>
    </rPh>
    <rPh sb="8" eb="11">
      <t>セッコツイン</t>
    </rPh>
    <phoneticPr fontId="2"/>
  </si>
  <si>
    <t>左奥 看板「酒井接骨院」</t>
    <phoneticPr fontId="2"/>
  </si>
  <si>
    <t>右手前 団地風の建物、右奥 太陽光発電、直進先に柵あり</t>
    <rPh sb="14" eb="17">
      <t>タイヨウコウ</t>
    </rPh>
    <rPh sb="17" eb="19">
      <t>ハツデン</t>
    </rPh>
    <phoneticPr fontId="2"/>
  </si>
  <si>
    <t>右手前 団地風の建物、右奥 太陽光発電、直進先に柵あり</t>
    <rPh sb="0" eb="1">
      <t>ミギ</t>
    </rPh>
    <rPh sb="1" eb="3">
      <t>テマエ</t>
    </rPh>
    <rPh sb="4" eb="6">
      <t>ダンチ</t>
    </rPh>
    <rPh sb="6" eb="7">
      <t>フウ</t>
    </rPh>
    <rPh sb="8" eb="10">
      <t>タテモノ</t>
    </rPh>
    <rPh sb="11" eb="12">
      <t>ミギ</t>
    </rPh>
    <rPh sb="12" eb="13">
      <t>オク</t>
    </rPh>
    <rPh sb="14" eb="17">
      <t>タイヨウコウ</t>
    </rPh>
    <rPh sb="17" eb="19">
      <t>ハツデン</t>
    </rPh>
    <rPh sb="20" eb="22">
      <t>チョクシン</t>
    </rPh>
    <rPh sb="22" eb="23">
      <t>サキ</t>
    </rPh>
    <rPh sb="24" eb="25">
      <t>サク</t>
    </rPh>
    <phoneticPr fontId="2"/>
  </si>
  <si>
    <t>ver.1.2.0</t>
    <phoneticPr fontId="3"/>
  </si>
  <si>
    <t>OPEN: 14:14、CLOSE: 19:20
レシート取得し、打刻時間をブルベカードに記入。
折返し。</t>
    <rPh sb="49" eb="51">
      <t>オリカエ</t>
    </rPh>
    <phoneticPr fontId="2"/>
  </si>
  <si>
    <t>OPEN: 00:08、CLOSE: 15:00
レシート取得し、打刻時間をブルベカードに記入。
左折方向(折返し右折方向)。右手前 GS</t>
    <rPh sb="49" eb="51">
      <t>サセツ</t>
    </rPh>
    <rPh sb="51" eb="53">
      <t>ホウコウ</t>
    </rPh>
    <rPh sb="54" eb="56">
      <t>オリカエ</t>
    </rPh>
    <rPh sb="57" eb="59">
      <t>ウセツ</t>
    </rPh>
    <rPh sb="59" eb="61">
      <t>ホウコウ</t>
    </rPh>
    <rPh sb="63" eb="64">
      <t>ミギ</t>
    </rPh>
    <rPh sb="64" eb="66">
      <t>テマエ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</si>
</sst>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>
    <font>
      <sz val="11"/>
      <color theme="1"/>
      <name val="ＭＳ Ｐゴシック"/>
      <family val="2"/>
      <charset val="128"/>
      <scheme val="minor"/>
    </font>
    <font>
      <sz val="9"/>
      <name val="MS P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double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35" xfId="0" applyNumberFormat="1" applyFont="1" applyBorder="1" applyAlignment="1">
      <alignment horizontal="center" vertical="center"/>
    </xf>
    <xf numFmtId="0" fontId="8" fillId="3" borderId="18" xfId="0" applyFont="1" applyFill="1" applyBorder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" xfId="0" applyFont="1" applyFill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5" fillId="3" borderId="1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1" fillId="0" borderId="51" xfId="0" applyFont="1" applyBorder="1" applyAlignment="1">
      <alignment vertical="center" wrapText="1"/>
    </xf>
    <xf numFmtId="0" fontId="5" fillId="0" borderId="50" xfId="0" applyFont="1" applyFill="1" applyBorder="1">
      <alignment vertical="center"/>
    </xf>
    <xf numFmtId="0" fontId="4" fillId="5" borderId="43" xfId="0" applyFont="1" applyFill="1" applyBorder="1" applyAlignment="1">
      <alignment horizontal="center" vertical="center"/>
    </xf>
    <xf numFmtId="56" fontId="5" fillId="0" borderId="0" xfId="0" quotePrefix="1" applyNumberFormat="1" applyFont="1" applyAlignment="1">
      <alignment horizontal="right" vertical="center" shrinkToFit="1"/>
    </xf>
    <xf numFmtId="0" fontId="8" fillId="3" borderId="19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8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shrinkToFit="1"/>
    </xf>
    <xf numFmtId="0" fontId="5" fillId="0" borderId="49" xfId="0" applyFont="1" applyFill="1" applyBorder="1" applyAlignment="1">
      <alignment horizontal="center" vertical="center"/>
    </xf>
    <xf numFmtId="0" fontId="5" fillId="0" borderId="43" xfId="0" applyFont="1" applyFill="1" applyBorder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9" xfId="0" applyFont="1" applyFill="1" applyBorder="1">
      <alignment vertical="center"/>
    </xf>
    <xf numFmtId="0" fontId="5" fillId="0" borderId="30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vertical="center" shrinkToFit="1"/>
    </xf>
    <xf numFmtId="176" fontId="5" fillId="0" borderId="41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5" fillId="0" borderId="19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8" xfId="0" applyFont="1" applyFill="1" applyBorder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1" fillId="0" borderId="51" xfId="0" applyFont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/>
    </xf>
    <xf numFmtId="176" fontId="4" fillId="0" borderId="51" xfId="0" applyNumberFormat="1" applyFont="1" applyBorder="1" applyAlignment="1">
      <alignment horizontal="left" vertical="center"/>
    </xf>
    <xf numFmtId="176" fontId="1" fillId="0" borderId="51" xfId="0" applyNumberFormat="1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indent="3"/>
    </xf>
    <xf numFmtId="0" fontId="5" fillId="0" borderId="13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>
      <alignment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shrinkToFit="1"/>
    </xf>
    <xf numFmtId="0" fontId="5" fillId="0" borderId="52" xfId="0" applyFont="1" applyFill="1" applyBorder="1">
      <alignment vertical="center"/>
    </xf>
    <xf numFmtId="0" fontId="5" fillId="0" borderId="5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vertical="center" wrapText="1"/>
    </xf>
    <xf numFmtId="0" fontId="8" fillId="3" borderId="58" xfId="0" applyFont="1" applyFill="1" applyBorder="1">
      <alignment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1" xfId="0" applyFont="1" applyFill="1" applyBorder="1">
      <alignment vertical="center"/>
    </xf>
    <xf numFmtId="0" fontId="8" fillId="3" borderId="38" xfId="0" applyFont="1" applyFill="1" applyBorder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0" fontId="5" fillId="0" borderId="60" xfId="0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62" xfId="0" applyFont="1" applyFill="1" applyBorder="1" applyAlignment="1">
      <alignment vertical="center" wrapText="1"/>
    </xf>
    <xf numFmtId="176" fontId="5" fillId="0" borderId="63" xfId="0" applyNumberFormat="1" applyFont="1" applyFill="1" applyBorder="1" applyAlignment="1">
      <alignment vertical="center" shrinkToFit="1"/>
    </xf>
    <xf numFmtId="0" fontId="8" fillId="3" borderId="65" xfId="0" applyFont="1" applyFill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 wrapText="1"/>
    </xf>
    <xf numFmtId="176" fontId="8" fillId="3" borderId="19" xfId="0" applyNumberFormat="1" applyFont="1" applyFill="1" applyBorder="1" applyAlignment="1">
      <alignment vertical="center" shrinkToFit="1"/>
    </xf>
    <xf numFmtId="176" fontId="8" fillId="3" borderId="21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vertical="center" wrapText="1"/>
    </xf>
    <xf numFmtId="176" fontId="8" fillId="3" borderId="23" xfId="0" applyNumberFormat="1" applyFont="1" applyFill="1" applyBorder="1" applyAlignment="1">
      <alignment vertical="center" shrinkToFit="1"/>
    </xf>
    <xf numFmtId="0" fontId="8" fillId="3" borderId="6" xfId="0" applyFont="1" applyFill="1" applyBorder="1">
      <alignment vertical="center"/>
    </xf>
    <xf numFmtId="176" fontId="8" fillId="3" borderId="6" xfId="0" applyNumberFormat="1" applyFont="1" applyFill="1" applyBorder="1" applyAlignment="1">
      <alignment horizontal="right" vertical="center"/>
    </xf>
    <xf numFmtId="0" fontId="8" fillId="3" borderId="29" xfId="0" applyFont="1" applyFill="1" applyBorder="1" applyAlignment="1">
      <alignment vertical="center" wrapText="1"/>
    </xf>
    <xf numFmtId="176" fontId="8" fillId="3" borderId="30" xfId="0" applyNumberFormat="1" applyFont="1" applyFill="1" applyBorder="1" applyAlignment="1">
      <alignment vertical="center" shrinkToFit="1"/>
    </xf>
    <xf numFmtId="176" fontId="8" fillId="3" borderId="41" xfId="0" applyNumberFormat="1" applyFont="1" applyFill="1" applyBorder="1" applyAlignment="1">
      <alignment vertical="center" shrinkToFit="1"/>
    </xf>
    <xf numFmtId="0" fontId="8" fillId="3" borderId="21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5" borderId="1" xfId="0" applyFont="1" applyFill="1" applyBorder="1">
      <alignment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46" xfId="0" applyFont="1" applyFill="1" applyBorder="1">
      <alignment vertical="center"/>
    </xf>
    <xf numFmtId="0" fontId="5" fillId="5" borderId="3" xfId="0" applyFont="1" applyFill="1" applyBorder="1" applyAlignment="1">
      <alignment vertical="center" wrapText="1"/>
    </xf>
    <xf numFmtId="176" fontId="5" fillId="5" borderId="5" xfId="0" applyNumberFormat="1" applyFont="1" applyFill="1" applyBorder="1" applyAlignment="1">
      <alignment horizontal="right" vertical="center"/>
    </xf>
    <xf numFmtId="176" fontId="8" fillId="5" borderId="5" xfId="0" applyNumberFormat="1" applyFont="1" applyFill="1" applyBorder="1" applyAlignment="1">
      <alignment horizontal="right" vertical="center"/>
    </xf>
    <xf numFmtId="176" fontId="8" fillId="5" borderId="56" xfId="0" applyNumberFormat="1" applyFont="1" applyFill="1" applyBorder="1" applyAlignment="1">
      <alignment horizontal="right" vertical="center"/>
    </xf>
    <xf numFmtId="176" fontId="5" fillId="5" borderId="37" xfId="0" applyNumberFormat="1" applyFont="1" applyFill="1" applyBorder="1" applyAlignment="1">
      <alignment horizontal="right" vertical="center"/>
    </xf>
    <xf numFmtId="176" fontId="5" fillId="5" borderId="28" xfId="0" applyNumberFormat="1" applyFont="1" applyFill="1" applyBorder="1" applyAlignment="1">
      <alignment horizontal="right" vertical="center"/>
    </xf>
    <xf numFmtId="176" fontId="5" fillId="5" borderId="55" xfId="0" applyNumberFormat="1" applyFont="1" applyFill="1" applyBorder="1" applyAlignment="1">
      <alignment horizontal="right" vertical="center"/>
    </xf>
    <xf numFmtId="176" fontId="8" fillId="5" borderId="37" xfId="0" applyNumberFormat="1" applyFont="1" applyFill="1" applyBorder="1" applyAlignment="1">
      <alignment horizontal="right" vertical="center"/>
    </xf>
    <xf numFmtId="176" fontId="5" fillId="5" borderId="64" xfId="0" applyNumberFormat="1" applyFont="1" applyFill="1" applyBorder="1" applyAlignment="1">
      <alignment horizontal="right" vertical="center"/>
    </xf>
    <xf numFmtId="176" fontId="8" fillId="5" borderId="55" xfId="0" applyNumberFormat="1" applyFont="1" applyFill="1" applyBorder="1" applyAlignment="1">
      <alignment horizontal="right" vertical="center"/>
    </xf>
    <xf numFmtId="0" fontId="5" fillId="5" borderId="3" xfId="0" applyFont="1" applyFill="1" applyBorder="1">
      <alignment vertical="center"/>
    </xf>
    <xf numFmtId="0" fontId="5" fillId="0" borderId="57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5" borderId="2" xfId="0" applyFont="1" applyFill="1" applyBorder="1">
      <alignment vertical="center"/>
    </xf>
    <xf numFmtId="176" fontId="4" fillId="0" borderId="66" xfId="0" applyNumberFormat="1" applyFont="1" applyBorder="1" applyAlignment="1">
      <alignment horizontal="left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43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4" fillId="0" borderId="67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6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5" fillId="0" borderId="71" xfId="0" applyFont="1" applyFill="1" applyBorder="1">
      <alignment vertical="center"/>
    </xf>
    <xf numFmtId="0" fontId="5" fillId="0" borderId="63" xfId="0" applyFont="1" applyFill="1" applyBorder="1" applyAlignment="1">
      <alignment vertical="center" shrinkToFit="1"/>
    </xf>
    <xf numFmtId="0" fontId="5" fillId="5" borderId="51" xfId="0" applyFont="1" applyFill="1" applyBorder="1">
      <alignment vertical="center"/>
    </xf>
    <xf numFmtId="176" fontId="5" fillId="5" borderId="73" xfId="0" applyNumberFormat="1" applyFont="1" applyFill="1" applyBorder="1" applyAlignment="1">
      <alignment horizontal="right" vertical="center"/>
    </xf>
    <xf numFmtId="0" fontId="5" fillId="5" borderId="75" xfId="0" applyFont="1" applyFill="1" applyBorder="1">
      <alignment vertical="center"/>
    </xf>
    <xf numFmtId="0" fontId="5" fillId="5" borderId="68" xfId="0" applyFont="1" applyFill="1" applyBorder="1" applyAlignment="1">
      <alignment horizontal="center" vertical="center"/>
    </xf>
    <xf numFmtId="0" fontId="5" fillId="5" borderId="70" xfId="0" applyFont="1" applyFill="1" applyBorder="1" applyAlignment="1">
      <alignment horizontal="center" vertical="center"/>
    </xf>
    <xf numFmtId="0" fontId="5" fillId="5" borderId="72" xfId="0" applyFont="1" applyFill="1" applyBorder="1" applyAlignment="1">
      <alignment vertical="center" wrapText="1"/>
    </xf>
    <xf numFmtId="0" fontId="5" fillId="5" borderId="74" xfId="0" applyFont="1" applyFill="1" applyBorder="1" applyAlignment="1">
      <alignment vertical="center" shrinkToFit="1"/>
    </xf>
    <xf numFmtId="0" fontId="5" fillId="0" borderId="61" xfId="0" applyFont="1" applyFill="1" applyBorder="1">
      <alignment vertical="center"/>
    </xf>
    <xf numFmtId="176" fontId="5" fillId="0" borderId="40" xfId="0" applyNumberFormat="1" applyFont="1" applyFill="1" applyBorder="1" applyAlignment="1">
      <alignment horizontal="right" vertical="center"/>
    </xf>
    <xf numFmtId="0" fontId="5" fillId="4" borderId="51" xfId="0" applyFont="1" applyFill="1" applyBorder="1">
      <alignment vertical="center"/>
    </xf>
    <xf numFmtId="0" fontId="5" fillId="2" borderId="43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370D0-7D8F-48C5-80F8-C5AE92D7F35A}">
  <dimension ref="A1:T138"/>
  <sheetViews>
    <sheetView tabSelected="1" zoomScale="80" zoomScaleNormal="80" workbookViewId="0">
      <selection activeCell="B7" sqref="B7"/>
    </sheetView>
  </sheetViews>
  <sheetFormatPr defaultColWidth="9" defaultRowHeight="13.2"/>
  <cols>
    <col min="1" max="1" width="3.77734375" style="8" customWidth="1"/>
    <col min="2" max="2" width="3.6640625" style="32" customWidth="1"/>
    <col min="3" max="3" width="2.6640625" style="32" customWidth="1"/>
    <col min="4" max="4" width="30.6640625" style="8" customWidth="1"/>
    <col min="5" max="5" width="3.6640625" style="8" customWidth="1"/>
    <col min="6" max="6" width="6.109375" style="8" customWidth="1"/>
    <col min="7" max="7" width="19.33203125" style="8" customWidth="1"/>
    <col min="8" max="8" width="4.88671875" style="8" customWidth="1"/>
    <col min="9" max="9" width="5.6640625" style="8" customWidth="1"/>
    <col min="10" max="10" width="43.44140625" style="8" customWidth="1"/>
    <col min="11" max="11" width="4.77734375" style="42" customWidth="1"/>
    <col min="12" max="12" width="5.33203125" style="8" customWidth="1"/>
    <col min="13" max="16384" width="9" style="8"/>
  </cols>
  <sheetData>
    <row r="1" spans="1:11">
      <c r="A1" s="6" t="s">
        <v>175</v>
      </c>
      <c r="B1" s="20"/>
      <c r="C1" s="20"/>
      <c r="D1" s="7"/>
      <c r="G1" s="7" t="s">
        <v>176</v>
      </c>
      <c r="H1" s="9"/>
      <c r="I1" s="9"/>
      <c r="J1" s="7"/>
      <c r="K1" s="39" t="s">
        <v>0</v>
      </c>
    </row>
    <row r="2" spans="1:11" ht="13.8" thickBot="1">
      <c r="A2" s="7"/>
      <c r="B2" s="20"/>
      <c r="C2" s="20"/>
      <c r="D2" s="7"/>
      <c r="E2" s="10" t="s">
        <v>1</v>
      </c>
      <c r="F2" s="7" t="s">
        <v>2</v>
      </c>
      <c r="G2" s="7"/>
      <c r="H2" s="9"/>
      <c r="I2" s="11"/>
      <c r="J2" s="154" t="s">
        <v>274</v>
      </c>
      <c r="K2" s="154"/>
    </row>
    <row r="3" spans="1:11">
      <c r="A3" s="155"/>
      <c r="B3" s="157" t="s">
        <v>3</v>
      </c>
      <c r="C3" s="157" t="s">
        <v>4</v>
      </c>
      <c r="D3" s="159" t="s">
        <v>5</v>
      </c>
      <c r="E3" s="161" t="s">
        <v>6</v>
      </c>
      <c r="F3" s="163" t="s">
        <v>7</v>
      </c>
      <c r="G3" s="164"/>
      <c r="H3" s="165" t="s">
        <v>8</v>
      </c>
      <c r="I3" s="166"/>
      <c r="J3" s="167" t="s">
        <v>9</v>
      </c>
      <c r="K3" s="169" t="s">
        <v>10</v>
      </c>
    </row>
    <row r="4" spans="1:11" ht="13.8" thickBot="1">
      <c r="A4" s="156"/>
      <c r="B4" s="158"/>
      <c r="C4" s="158"/>
      <c r="D4" s="160"/>
      <c r="E4" s="162"/>
      <c r="F4" s="85" t="s">
        <v>11</v>
      </c>
      <c r="G4" s="85" t="s">
        <v>12</v>
      </c>
      <c r="H4" s="12" t="s">
        <v>13</v>
      </c>
      <c r="I4" s="13" t="s">
        <v>14</v>
      </c>
      <c r="J4" s="168"/>
      <c r="K4" s="170"/>
    </row>
    <row r="5" spans="1:11" ht="25.2" customHeight="1" thickTop="1">
      <c r="A5" s="14">
        <v>1</v>
      </c>
      <c r="B5" s="15"/>
      <c r="C5" s="16"/>
      <c r="D5" s="112" t="s">
        <v>171</v>
      </c>
      <c r="E5" s="18"/>
      <c r="F5" s="112" t="s">
        <v>178</v>
      </c>
      <c r="G5" s="17" t="s">
        <v>20</v>
      </c>
      <c r="H5" s="19" t="s">
        <v>19</v>
      </c>
      <c r="I5" s="23">
        <v>0</v>
      </c>
      <c r="J5" s="70" t="s">
        <v>212</v>
      </c>
      <c r="K5" s="40"/>
    </row>
    <row r="6" spans="1:11" ht="13.8" customHeight="1">
      <c r="A6" s="43">
        <v>2</v>
      </c>
      <c r="B6" s="24" t="s">
        <v>26</v>
      </c>
      <c r="C6" s="25"/>
      <c r="D6" s="26"/>
      <c r="E6" s="59"/>
      <c r="F6" s="28" t="s">
        <v>24</v>
      </c>
      <c r="G6" s="28" t="s">
        <v>25</v>
      </c>
      <c r="H6" s="29">
        <f>I6-I5</f>
        <v>0.3</v>
      </c>
      <c r="I6" s="30">
        <v>0.3</v>
      </c>
      <c r="J6" s="46"/>
      <c r="K6" s="41"/>
    </row>
    <row r="7" spans="1:11" ht="13.8" customHeight="1">
      <c r="A7" s="43">
        <v>3</v>
      </c>
      <c r="B7" s="24" t="s">
        <v>27</v>
      </c>
      <c r="C7" s="25" t="s">
        <v>22</v>
      </c>
      <c r="D7" s="26" t="s">
        <v>28</v>
      </c>
      <c r="E7" s="59"/>
      <c r="F7" s="26" t="s">
        <v>23</v>
      </c>
      <c r="G7" s="28" t="s">
        <v>20</v>
      </c>
      <c r="H7" s="29">
        <f t="shared" ref="H7:H72" si="0">I7-I6</f>
        <v>0.10000000000000003</v>
      </c>
      <c r="I7" s="30">
        <v>0.4</v>
      </c>
      <c r="J7" s="52" t="s">
        <v>29</v>
      </c>
      <c r="K7" s="41"/>
    </row>
    <row r="8" spans="1:11" ht="13.8" customHeight="1">
      <c r="A8" s="43">
        <v>4</v>
      </c>
      <c r="B8" s="24" t="s">
        <v>30</v>
      </c>
      <c r="C8" s="25"/>
      <c r="D8" s="26"/>
      <c r="E8" s="27"/>
      <c r="F8" s="26" t="s">
        <v>31</v>
      </c>
      <c r="G8" s="28" t="s">
        <v>20</v>
      </c>
      <c r="H8" s="29">
        <f t="shared" si="0"/>
        <v>1.2999999999999998</v>
      </c>
      <c r="I8" s="30">
        <v>1.7</v>
      </c>
      <c r="J8" s="31" t="s">
        <v>32</v>
      </c>
      <c r="K8" s="41"/>
    </row>
    <row r="9" spans="1:11" ht="13.8" customHeight="1">
      <c r="A9" s="43">
        <v>5</v>
      </c>
      <c r="B9" s="24" t="s">
        <v>33</v>
      </c>
      <c r="C9" s="25"/>
      <c r="D9" s="26"/>
      <c r="E9" s="27"/>
      <c r="F9" s="26" t="s">
        <v>24</v>
      </c>
      <c r="G9" s="28" t="s">
        <v>20</v>
      </c>
      <c r="H9" s="29">
        <f t="shared" si="0"/>
        <v>0.30000000000000004</v>
      </c>
      <c r="I9" s="30">
        <v>2</v>
      </c>
      <c r="J9" s="52" t="s">
        <v>34</v>
      </c>
      <c r="K9" s="41"/>
    </row>
    <row r="10" spans="1:11" ht="13.8" customHeight="1">
      <c r="A10" s="43">
        <v>6</v>
      </c>
      <c r="B10" s="24" t="s">
        <v>35</v>
      </c>
      <c r="C10" s="25"/>
      <c r="D10" s="26"/>
      <c r="E10" s="27"/>
      <c r="F10" s="26" t="s">
        <v>23</v>
      </c>
      <c r="G10" s="28" t="s">
        <v>20</v>
      </c>
      <c r="H10" s="29">
        <f t="shared" si="0"/>
        <v>0.70000000000000018</v>
      </c>
      <c r="I10" s="30">
        <v>2.7</v>
      </c>
      <c r="J10" s="31" t="s">
        <v>181</v>
      </c>
      <c r="K10" s="41"/>
    </row>
    <row r="11" spans="1:11" ht="13.8" customHeight="1">
      <c r="A11" s="43">
        <v>7</v>
      </c>
      <c r="B11" s="24" t="s">
        <v>36</v>
      </c>
      <c r="C11" s="25"/>
      <c r="D11" s="26"/>
      <c r="E11" s="27"/>
      <c r="F11" s="26" t="s">
        <v>24</v>
      </c>
      <c r="G11" s="28" t="s">
        <v>20</v>
      </c>
      <c r="H11" s="29">
        <f t="shared" si="0"/>
        <v>0.79999999999999982</v>
      </c>
      <c r="I11" s="30">
        <v>3.5</v>
      </c>
      <c r="J11" s="31" t="s">
        <v>40</v>
      </c>
      <c r="K11" s="41"/>
    </row>
    <row r="12" spans="1:11" ht="13.8" customHeight="1">
      <c r="A12" s="43">
        <v>8</v>
      </c>
      <c r="B12" s="24" t="s">
        <v>26</v>
      </c>
      <c r="C12" s="25"/>
      <c r="D12" s="26"/>
      <c r="E12" s="27"/>
      <c r="F12" s="26" t="s">
        <v>23</v>
      </c>
      <c r="G12" s="28" t="s">
        <v>20</v>
      </c>
      <c r="H12" s="29">
        <f t="shared" si="0"/>
        <v>0.5</v>
      </c>
      <c r="I12" s="30">
        <v>4</v>
      </c>
      <c r="J12" s="31" t="s">
        <v>39</v>
      </c>
      <c r="K12" s="41"/>
    </row>
    <row r="13" spans="1:11" ht="13.8" customHeight="1">
      <c r="A13" s="43">
        <v>9</v>
      </c>
      <c r="B13" s="24" t="s">
        <v>26</v>
      </c>
      <c r="C13" s="25"/>
      <c r="D13" s="26"/>
      <c r="E13" s="27"/>
      <c r="F13" s="26" t="s">
        <v>23</v>
      </c>
      <c r="G13" s="28" t="s">
        <v>37</v>
      </c>
      <c r="H13" s="29">
        <f t="shared" si="0"/>
        <v>0.20000000000000018</v>
      </c>
      <c r="I13" s="30">
        <v>4.2</v>
      </c>
      <c r="J13" s="52" t="s">
        <v>41</v>
      </c>
      <c r="K13" s="41"/>
    </row>
    <row r="14" spans="1:11" ht="13.8" customHeight="1">
      <c r="A14" s="43">
        <v>10</v>
      </c>
      <c r="B14" s="24" t="s">
        <v>42</v>
      </c>
      <c r="C14" s="25"/>
      <c r="D14" s="26"/>
      <c r="E14" s="27"/>
      <c r="F14" s="140" t="s">
        <v>99</v>
      </c>
      <c r="G14" s="28" t="s">
        <v>37</v>
      </c>
      <c r="H14" s="29">
        <f t="shared" si="0"/>
        <v>0.20000000000000018</v>
      </c>
      <c r="I14" s="144">
        <v>4.4000000000000004</v>
      </c>
      <c r="J14" s="143" t="s">
        <v>227</v>
      </c>
      <c r="K14" s="41"/>
    </row>
    <row r="15" spans="1:11" ht="13.8" customHeight="1">
      <c r="A15" s="43">
        <v>11</v>
      </c>
      <c r="B15" s="141" t="s">
        <v>42</v>
      </c>
      <c r="C15" s="25"/>
      <c r="D15" s="26"/>
      <c r="E15" s="27"/>
      <c r="F15" s="140" t="s">
        <v>24</v>
      </c>
      <c r="G15" s="171" t="s">
        <v>38</v>
      </c>
      <c r="H15" s="29">
        <f t="shared" si="0"/>
        <v>0.29999999999999982</v>
      </c>
      <c r="I15" s="144">
        <v>4.7</v>
      </c>
      <c r="J15" s="143" t="s">
        <v>226</v>
      </c>
      <c r="K15" s="41"/>
    </row>
    <row r="16" spans="1:11" ht="13.8" customHeight="1">
      <c r="A16" s="43">
        <v>12</v>
      </c>
      <c r="B16" s="141" t="s">
        <v>237</v>
      </c>
      <c r="C16" s="25"/>
      <c r="D16" s="26"/>
      <c r="E16" s="27"/>
      <c r="F16" s="140" t="s">
        <v>238</v>
      </c>
      <c r="G16" s="171" t="s">
        <v>38</v>
      </c>
      <c r="H16" s="29">
        <f t="shared" si="0"/>
        <v>0.20000000000000018</v>
      </c>
      <c r="I16" s="144">
        <v>4.9000000000000004</v>
      </c>
      <c r="J16" s="31"/>
      <c r="K16" s="41"/>
    </row>
    <row r="17" spans="1:11" ht="13.8" customHeight="1">
      <c r="A17" s="43">
        <v>13</v>
      </c>
      <c r="B17" s="24" t="s">
        <v>35</v>
      </c>
      <c r="C17" s="25"/>
      <c r="D17" s="26"/>
      <c r="E17" s="27"/>
      <c r="F17" s="26" t="s">
        <v>23</v>
      </c>
      <c r="G17" s="28" t="s">
        <v>38</v>
      </c>
      <c r="H17" s="29">
        <f t="shared" si="0"/>
        <v>0.89999999999999947</v>
      </c>
      <c r="I17" s="144">
        <v>5.8</v>
      </c>
      <c r="J17" s="31" t="s">
        <v>44</v>
      </c>
      <c r="K17" s="41"/>
    </row>
    <row r="18" spans="1:11" ht="13.8" customHeight="1">
      <c r="A18" s="43">
        <v>14</v>
      </c>
      <c r="B18" s="24" t="s">
        <v>26</v>
      </c>
      <c r="C18" s="25"/>
      <c r="D18" s="26"/>
      <c r="E18" s="27"/>
      <c r="F18" s="26" t="s">
        <v>24</v>
      </c>
      <c r="G18" s="28" t="s">
        <v>38</v>
      </c>
      <c r="H18" s="29">
        <f t="shared" si="0"/>
        <v>0.10000000000000053</v>
      </c>
      <c r="I18" s="144">
        <f>0.5+5.4</f>
        <v>5.9</v>
      </c>
      <c r="J18" s="31" t="s">
        <v>182</v>
      </c>
      <c r="K18" s="41"/>
    </row>
    <row r="19" spans="1:11" ht="13.8" customHeight="1">
      <c r="A19" s="43">
        <v>15</v>
      </c>
      <c r="B19" s="24" t="s">
        <v>27</v>
      </c>
      <c r="C19" s="25"/>
      <c r="D19" s="26"/>
      <c r="E19" s="27"/>
      <c r="F19" s="67" t="s">
        <v>24</v>
      </c>
      <c r="G19" s="28" t="s">
        <v>46</v>
      </c>
      <c r="H19" s="29">
        <f t="shared" si="0"/>
        <v>7.5</v>
      </c>
      <c r="I19" s="144">
        <f>0.5+12.9</f>
        <v>13.4</v>
      </c>
      <c r="J19" s="31" t="s">
        <v>45</v>
      </c>
      <c r="K19" s="68"/>
    </row>
    <row r="20" spans="1:11" ht="13.8" customHeight="1">
      <c r="A20" s="43">
        <v>16</v>
      </c>
      <c r="B20" s="24" t="s">
        <v>27</v>
      </c>
      <c r="C20" s="25" t="s">
        <v>22</v>
      </c>
      <c r="D20" s="26" t="s">
        <v>48</v>
      </c>
      <c r="E20" s="27"/>
      <c r="F20" s="26" t="s">
        <v>23</v>
      </c>
      <c r="G20" s="28" t="s">
        <v>47</v>
      </c>
      <c r="H20" s="29">
        <f t="shared" si="0"/>
        <v>11.6</v>
      </c>
      <c r="I20" s="144">
        <f>0.5+24.5</f>
        <v>25</v>
      </c>
      <c r="J20" s="31" t="s">
        <v>49</v>
      </c>
      <c r="K20" s="41"/>
    </row>
    <row r="21" spans="1:11" ht="13.8" customHeight="1">
      <c r="A21" s="43">
        <v>17</v>
      </c>
      <c r="B21" s="24" t="s">
        <v>35</v>
      </c>
      <c r="C21" s="25"/>
      <c r="D21" s="26"/>
      <c r="E21" s="27"/>
      <c r="F21" s="26" t="s">
        <v>23</v>
      </c>
      <c r="G21" s="28" t="s">
        <v>51</v>
      </c>
      <c r="H21" s="29">
        <f t="shared" si="0"/>
        <v>1.3000000000000007</v>
      </c>
      <c r="I21" s="144">
        <f>0.5+25.8</f>
        <v>26.3</v>
      </c>
      <c r="J21" s="31" t="s">
        <v>50</v>
      </c>
      <c r="K21" s="41"/>
    </row>
    <row r="22" spans="1:11" ht="13.8" customHeight="1">
      <c r="A22" s="43">
        <v>19</v>
      </c>
      <c r="B22" s="24" t="s">
        <v>26</v>
      </c>
      <c r="C22" s="25"/>
      <c r="D22" s="26"/>
      <c r="E22" s="27"/>
      <c r="F22" s="26" t="s">
        <v>24</v>
      </c>
      <c r="G22" s="28" t="s">
        <v>52</v>
      </c>
      <c r="H22" s="29">
        <f t="shared" si="0"/>
        <v>10.599999999999998</v>
      </c>
      <c r="I22" s="144">
        <f>0.5+36.4</f>
        <v>36.9</v>
      </c>
      <c r="J22" s="31"/>
      <c r="K22" s="41"/>
    </row>
    <row r="23" spans="1:11" ht="13.8" customHeight="1">
      <c r="A23" s="43">
        <v>20</v>
      </c>
      <c r="B23" s="24" t="s">
        <v>27</v>
      </c>
      <c r="C23" s="25"/>
      <c r="D23" s="26"/>
      <c r="E23" s="27"/>
      <c r="F23" s="26" t="s">
        <v>23</v>
      </c>
      <c r="G23" s="28" t="s">
        <v>54</v>
      </c>
      <c r="H23" s="29">
        <f t="shared" si="0"/>
        <v>8</v>
      </c>
      <c r="I23" s="144">
        <f>0.5+44.4</f>
        <v>44.9</v>
      </c>
      <c r="J23" s="31" t="s">
        <v>53</v>
      </c>
      <c r="K23" s="41"/>
    </row>
    <row r="24" spans="1:11" ht="33" customHeight="1">
      <c r="A24" s="14">
        <v>21</v>
      </c>
      <c r="B24" s="108" t="s">
        <v>27</v>
      </c>
      <c r="C24" s="109" t="s">
        <v>22</v>
      </c>
      <c r="D24" s="110" t="s">
        <v>172</v>
      </c>
      <c r="E24" s="125"/>
      <c r="F24" s="110" t="s">
        <v>55</v>
      </c>
      <c r="G24" s="17" t="s">
        <v>56</v>
      </c>
      <c r="H24" s="126">
        <f t="shared" si="0"/>
        <v>3.8000000000000043</v>
      </c>
      <c r="I24" s="145">
        <f>0.5+48.2</f>
        <v>48.7</v>
      </c>
      <c r="J24" s="127" t="s">
        <v>204</v>
      </c>
      <c r="K24" s="128">
        <f>I24</f>
        <v>48.7</v>
      </c>
    </row>
    <row r="25" spans="1:11" ht="24.6" customHeight="1">
      <c r="A25" s="43">
        <v>22</v>
      </c>
      <c r="B25" s="24" t="s">
        <v>33</v>
      </c>
      <c r="C25" s="25" t="s">
        <v>22</v>
      </c>
      <c r="D25" s="26" t="s">
        <v>57</v>
      </c>
      <c r="E25" s="27"/>
      <c r="F25" s="26" t="s">
        <v>24</v>
      </c>
      <c r="G25" s="28" t="s">
        <v>58</v>
      </c>
      <c r="H25" s="29">
        <f t="shared" si="0"/>
        <v>3.2999999999999972</v>
      </c>
      <c r="I25" s="144">
        <f>0.5+51.5</f>
        <v>52</v>
      </c>
      <c r="J25" s="31" t="s">
        <v>183</v>
      </c>
      <c r="K25" s="41"/>
    </row>
    <row r="26" spans="1:11" ht="13.8" customHeight="1">
      <c r="A26" s="43">
        <v>23</v>
      </c>
      <c r="B26" s="24" t="s">
        <v>27</v>
      </c>
      <c r="C26" s="25" t="s">
        <v>22</v>
      </c>
      <c r="D26" s="26"/>
      <c r="E26" s="27"/>
      <c r="F26" s="26" t="s">
        <v>23</v>
      </c>
      <c r="G26" s="28" t="s">
        <v>59</v>
      </c>
      <c r="H26" s="29">
        <f t="shared" si="0"/>
        <v>3.8999999999999986</v>
      </c>
      <c r="I26" s="144">
        <f>0.5+55.4</f>
        <v>55.9</v>
      </c>
      <c r="J26" s="31" t="s">
        <v>184</v>
      </c>
      <c r="K26" s="41"/>
    </row>
    <row r="27" spans="1:11" ht="13.8" customHeight="1">
      <c r="A27" s="43">
        <v>24</v>
      </c>
      <c r="B27" s="24" t="s">
        <v>26</v>
      </c>
      <c r="C27" s="25" t="s">
        <v>22</v>
      </c>
      <c r="D27" s="26"/>
      <c r="E27" s="27"/>
      <c r="F27" s="26" t="s">
        <v>24</v>
      </c>
      <c r="G27" s="28" t="s">
        <v>59</v>
      </c>
      <c r="H27" s="29">
        <f t="shared" si="0"/>
        <v>0.39999999999999858</v>
      </c>
      <c r="I27" s="144">
        <f>0.5+55.8</f>
        <v>56.3</v>
      </c>
      <c r="J27" s="31"/>
      <c r="K27" s="41"/>
    </row>
    <row r="28" spans="1:11" ht="13.8" customHeight="1">
      <c r="A28" s="43">
        <v>25</v>
      </c>
      <c r="B28" s="24" t="s">
        <v>42</v>
      </c>
      <c r="C28" s="25" t="s">
        <v>22</v>
      </c>
      <c r="D28" s="26" t="s">
        <v>60</v>
      </c>
      <c r="E28" s="27"/>
      <c r="F28" s="26" t="s">
        <v>24</v>
      </c>
      <c r="G28" s="28" t="s">
        <v>59</v>
      </c>
      <c r="H28" s="29">
        <f t="shared" si="0"/>
        <v>1.4000000000000057</v>
      </c>
      <c r="I28" s="144">
        <f>0.5+57.2</f>
        <v>57.7</v>
      </c>
      <c r="J28" s="31" t="s">
        <v>63</v>
      </c>
      <c r="K28" s="68"/>
    </row>
    <row r="29" spans="1:11" ht="13.8" customHeight="1">
      <c r="A29" s="43">
        <v>26</v>
      </c>
      <c r="B29" s="24" t="s">
        <v>26</v>
      </c>
      <c r="C29" s="25"/>
      <c r="D29" s="26"/>
      <c r="E29" s="27"/>
      <c r="F29" s="26" t="s">
        <v>61</v>
      </c>
      <c r="G29" s="28" t="s">
        <v>62</v>
      </c>
      <c r="H29" s="29">
        <f t="shared" si="0"/>
        <v>5</v>
      </c>
      <c r="I29" s="144">
        <f>0.5+62.2</f>
        <v>62.7</v>
      </c>
      <c r="J29" s="31" t="s">
        <v>64</v>
      </c>
      <c r="K29" s="41"/>
    </row>
    <row r="30" spans="1:11" ht="25.2" customHeight="1">
      <c r="A30" s="43">
        <v>27</v>
      </c>
      <c r="B30" s="86" t="s">
        <v>65</v>
      </c>
      <c r="C30" s="25" t="s">
        <v>66</v>
      </c>
      <c r="D30" s="140" t="s">
        <v>235</v>
      </c>
      <c r="E30" s="27"/>
      <c r="F30" s="26" t="s">
        <v>61</v>
      </c>
      <c r="G30" s="28" t="s">
        <v>67</v>
      </c>
      <c r="H30" s="29">
        <f t="shared" si="0"/>
        <v>8.2999999999999972</v>
      </c>
      <c r="I30" s="144">
        <f>0.5+70.5</f>
        <v>71</v>
      </c>
      <c r="J30" s="31" t="s">
        <v>186</v>
      </c>
      <c r="K30" s="41"/>
    </row>
    <row r="31" spans="1:11" ht="13.8" customHeight="1">
      <c r="A31" s="43">
        <v>28</v>
      </c>
      <c r="B31" s="86" t="s">
        <v>26</v>
      </c>
      <c r="C31" s="25"/>
      <c r="D31" s="26"/>
      <c r="E31" s="27"/>
      <c r="F31" s="26" t="s">
        <v>68</v>
      </c>
      <c r="G31" s="28" t="s">
        <v>69</v>
      </c>
      <c r="H31" s="29">
        <f t="shared" si="0"/>
        <v>0.79999999999999716</v>
      </c>
      <c r="I31" s="144">
        <f>0.5+71.3</f>
        <v>71.8</v>
      </c>
      <c r="J31" s="31" t="s">
        <v>185</v>
      </c>
      <c r="K31" s="41"/>
    </row>
    <row r="32" spans="1:11" ht="13.8" customHeight="1">
      <c r="A32" s="43">
        <v>29</v>
      </c>
      <c r="B32" s="86" t="s">
        <v>42</v>
      </c>
      <c r="C32" s="25" t="s">
        <v>66</v>
      </c>
      <c r="D32" s="26" t="s">
        <v>70</v>
      </c>
      <c r="E32" s="27"/>
      <c r="F32" s="67" t="s">
        <v>68</v>
      </c>
      <c r="G32" s="28" t="s">
        <v>69</v>
      </c>
      <c r="H32" s="29">
        <f t="shared" si="0"/>
        <v>2.7999999999999972</v>
      </c>
      <c r="I32" s="144">
        <f>0.5+74.1</f>
        <v>74.599999999999994</v>
      </c>
      <c r="J32" s="31" t="s">
        <v>71</v>
      </c>
      <c r="K32" s="41"/>
    </row>
    <row r="33" spans="1:11" ht="24" customHeight="1">
      <c r="A33" s="43">
        <v>30</v>
      </c>
      <c r="B33" s="24" t="s">
        <v>65</v>
      </c>
      <c r="C33" s="25" t="s">
        <v>66</v>
      </c>
      <c r="D33" s="26" t="s">
        <v>73</v>
      </c>
      <c r="E33" s="27"/>
      <c r="F33" s="26" t="s">
        <v>61</v>
      </c>
      <c r="G33" s="28" t="s">
        <v>72</v>
      </c>
      <c r="H33" s="29">
        <f t="shared" si="0"/>
        <v>4.2000000000000028</v>
      </c>
      <c r="I33" s="144">
        <f>0.5+78.3</f>
        <v>78.8</v>
      </c>
      <c r="J33" s="31" t="s">
        <v>74</v>
      </c>
      <c r="K33" s="41"/>
    </row>
    <row r="34" spans="1:11" ht="24.6" customHeight="1">
      <c r="A34" s="43">
        <v>31</v>
      </c>
      <c r="B34" s="24" t="s">
        <v>75</v>
      </c>
      <c r="C34" s="25" t="s">
        <v>66</v>
      </c>
      <c r="D34" s="26" t="s">
        <v>76</v>
      </c>
      <c r="E34" s="27"/>
      <c r="F34" s="26" t="s">
        <v>68</v>
      </c>
      <c r="G34" s="28" t="s">
        <v>69</v>
      </c>
      <c r="H34" s="29">
        <f t="shared" si="0"/>
        <v>0.60000000000000853</v>
      </c>
      <c r="I34" s="144">
        <f>0.5+78.9</f>
        <v>79.400000000000006</v>
      </c>
      <c r="J34" s="31" t="s">
        <v>77</v>
      </c>
      <c r="K34" s="41"/>
    </row>
    <row r="35" spans="1:11" ht="13.8" customHeight="1">
      <c r="A35" s="43">
        <v>32</v>
      </c>
      <c r="B35" s="24" t="s">
        <v>65</v>
      </c>
      <c r="C35" s="25" t="s">
        <v>66</v>
      </c>
      <c r="D35" s="26"/>
      <c r="E35" s="69"/>
      <c r="F35" s="26" t="s">
        <v>61</v>
      </c>
      <c r="G35" s="28" t="s">
        <v>69</v>
      </c>
      <c r="H35" s="29">
        <f t="shared" si="0"/>
        <v>9.0999999999999943</v>
      </c>
      <c r="I35" s="144">
        <f>0.5+88</f>
        <v>88.5</v>
      </c>
      <c r="J35" s="31" t="s">
        <v>78</v>
      </c>
      <c r="K35" s="41"/>
    </row>
    <row r="36" spans="1:11" ht="13.8" customHeight="1">
      <c r="A36" s="43">
        <v>33</v>
      </c>
      <c r="B36" s="24" t="s">
        <v>26</v>
      </c>
      <c r="C36" s="25"/>
      <c r="D36" s="26"/>
      <c r="E36" s="59"/>
      <c r="F36" s="26" t="s">
        <v>68</v>
      </c>
      <c r="G36" s="28" t="s">
        <v>80</v>
      </c>
      <c r="H36" s="29">
        <f t="shared" si="0"/>
        <v>15.299999999999997</v>
      </c>
      <c r="I36" s="144">
        <f>0.5+103.3</f>
        <v>103.8</v>
      </c>
      <c r="J36" s="52" t="s">
        <v>79</v>
      </c>
      <c r="K36" s="41"/>
    </row>
    <row r="37" spans="1:11" ht="13.8" customHeight="1">
      <c r="A37" s="43">
        <v>34</v>
      </c>
      <c r="B37" s="24" t="s">
        <v>65</v>
      </c>
      <c r="C37" s="25" t="s">
        <v>66</v>
      </c>
      <c r="D37" s="26" t="s">
        <v>81</v>
      </c>
      <c r="E37" s="59"/>
      <c r="F37" s="26" t="s">
        <v>68</v>
      </c>
      <c r="G37" s="28" t="s">
        <v>82</v>
      </c>
      <c r="H37" s="29">
        <f t="shared" si="0"/>
        <v>2.6000000000000085</v>
      </c>
      <c r="I37" s="144">
        <f>0.5+105.9</f>
        <v>106.4</v>
      </c>
      <c r="J37" s="31" t="s">
        <v>83</v>
      </c>
      <c r="K37" s="41"/>
    </row>
    <row r="38" spans="1:11" ht="13.8" customHeight="1">
      <c r="A38" s="43">
        <v>35</v>
      </c>
      <c r="B38" s="24" t="s">
        <v>84</v>
      </c>
      <c r="C38" s="25"/>
      <c r="D38" s="26"/>
      <c r="E38" s="69"/>
      <c r="F38" s="26" t="s">
        <v>85</v>
      </c>
      <c r="G38" s="28" t="s">
        <v>82</v>
      </c>
      <c r="H38" s="29">
        <f t="shared" si="0"/>
        <v>2.7999999999999972</v>
      </c>
      <c r="I38" s="144">
        <f>0.5+108.7</f>
        <v>109.2</v>
      </c>
      <c r="J38" s="52" t="s">
        <v>86</v>
      </c>
      <c r="K38" s="41"/>
    </row>
    <row r="39" spans="1:11" ht="13.8" customHeight="1">
      <c r="A39" s="43">
        <v>36</v>
      </c>
      <c r="B39" s="24" t="s">
        <v>26</v>
      </c>
      <c r="C39" s="25"/>
      <c r="D39" s="26"/>
      <c r="E39" s="27"/>
      <c r="F39" s="26" t="s">
        <v>68</v>
      </c>
      <c r="G39" s="28" t="s">
        <v>82</v>
      </c>
      <c r="H39" s="29">
        <f t="shared" si="0"/>
        <v>0.20000000000000284</v>
      </c>
      <c r="I39" s="144">
        <f>0.5+108.9</f>
        <v>109.4</v>
      </c>
      <c r="J39" s="31" t="s">
        <v>87</v>
      </c>
      <c r="K39" s="68"/>
    </row>
    <row r="40" spans="1:11" ht="13.8" customHeight="1">
      <c r="A40" s="43">
        <v>37</v>
      </c>
      <c r="B40" s="24" t="s">
        <v>42</v>
      </c>
      <c r="C40" s="25" t="s">
        <v>66</v>
      </c>
      <c r="D40" s="26" t="s">
        <v>88</v>
      </c>
      <c r="E40" s="27"/>
      <c r="F40" s="67" t="s">
        <v>68</v>
      </c>
      <c r="G40" s="28" t="s">
        <v>82</v>
      </c>
      <c r="H40" s="29">
        <f t="shared" si="0"/>
        <v>0.19999999999998863</v>
      </c>
      <c r="I40" s="144">
        <f>0.5+109.1</f>
        <v>109.6</v>
      </c>
      <c r="J40" s="31" t="s">
        <v>89</v>
      </c>
      <c r="K40" s="68"/>
    </row>
    <row r="41" spans="1:11" ht="33.6" customHeight="1">
      <c r="A41" s="14">
        <v>38</v>
      </c>
      <c r="B41" s="108" t="s">
        <v>65</v>
      </c>
      <c r="C41" s="109" t="s">
        <v>66</v>
      </c>
      <c r="D41" s="110" t="s">
        <v>173</v>
      </c>
      <c r="E41" s="22"/>
      <c r="F41" s="110" t="s">
        <v>90</v>
      </c>
      <c r="G41" s="17" t="s">
        <v>82</v>
      </c>
      <c r="H41" s="126">
        <f t="shared" si="0"/>
        <v>0.70000000000000284</v>
      </c>
      <c r="I41" s="145">
        <f>0.5+109.8</f>
        <v>110.3</v>
      </c>
      <c r="J41" s="127" t="s">
        <v>203</v>
      </c>
      <c r="K41" s="128">
        <f>I41-I24</f>
        <v>61.599999999999994</v>
      </c>
    </row>
    <row r="42" spans="1:11" ht="24.6" customHeight="1">
      <c r="A42" s="43">
        <v>39</v>
      </c>
      <c r="B42" s="24" t="s">
        <v>65</v>
      </c>
      <c r="C42" s="25" t="s">
        <v>66</v>
      </c>
      <c r="D42" s="26" t="s">
        <v>187</v>
      </c>
      <c r="E42" s="27"/>
      <c r="F42" s="67" t="s">
        <v>61</v>
      </c>
      <c r="G42" s="28" t="s">
        <v>67</v>
      </c>
      <c r="H42" s="29">
        <f t="shared" si="0"/>
        <v>0.40000000000000568</v>
      </c>
      <c r="I42" s="144">
        <f>0.5+110.2</f>
        <v>110.7</v>
      </c>
      <c r="J42" s="31" t="s">
        <v>91</v>
      </c>
      <c r="K42" s="68"/>
    </row>
    <row r="43" spans="1:11" ht="13.8" customHeight="1">
      <c r="A43" s="43">
        <v>40</v>
      </c>
      <c r="B43" s="24" t="s">
        <v>42</v>
      </c>
      <c r="C43" s="25"/>
      <c r="D43" s="26"/>
      <c r="E43" s="27"/>
      <c r="F43" s="26" t="s">
        <v>68</v>
      </c>
      <c r="G43" s="28" t="s">
        <v>67</v>
      </c>
      <c r="H43" s="29">
        <f t="shared" si="0"/>
        <v>3.2000000000000028</v>
      </c>
      <c r="I43" s="144">
        <f>0.5+113.4</f>
        <v>113.9</v>
      </c>
      <c r="J43" s="31" t="s">
        <v>92</v>
      </c>
      <c r="K43" s="41"/>
    </row>
    <row r="44" spans="1:11" ht="13.8" customHeight="1">
      <c r="A44" s="43">
        <v>41</v>
      </c>
      <c r="B44" s="24" t="s">
        <v>93</v>
      </c>
      <c r="C44" s="25"/>
      <c r="D44" s="26"/>
      <c r="E44" s="27"/>
      <c r="F44" s="26" t="s">
        <v>61</v>
      </c>
      <c r="G44" s="28" t="s">
        <v>20</v>
      </c>
      <c r="H44" s="29">
        <f t="shared" si="0"/>
        <v>1</v>
      </c>
      <c r="I44" s="144">
        <v>114.9</v>
      </c>
      <c r="J44" s="153" t="s">
        <v>234</v>
      </c>
      <c r="K44" s="41"/>
    </row>
    <row r="45" spans="1:11" ht="13.8" customHeight="1">
      <c r="A45" s="43">
        <v>42</v>
      </c>
      <c r="B45" s="53" t="s">
        <v>65</v>
      </c>
      <c r="C45" s="54"/>
      <c r="D45" s="26"/>
      <c r="E45" s="59"/>
      <c r="F45" s="26" t="s">
        <v>68</v>
      </c>
      <c r="G45" s="28" t="s">
        <v>188</v>
      </c>
      <c r="H45" s="29">
        <f t="shared" si="0"/>
        <v>1.2999999999999972</v>
      </c>
      <c r="I45" s="144">
        <f>0.5+115.7</f>
        <v>116.2</v>
      </c>
      <c r="J45" s="31" t="s">
        <v>95</v>
      </c>
      <c r="K45" s="41"/>
    </row>
    <row r="46" spans="1:11" ht="36" customHeight="1">
      <c r="A46" s="43">
        <v>43</v>
      </c>
      <c r="B46" s="24" t="s">
        <v>65</v>
      </c>
      <c r="C46" s="25" t="s">
        <v>66</v>
      </c>
      <c r="D46" s="26" t="s">
        <v>189</v>
      </c>
      <c r="E46" s="27"/>
      <c r="F46" s="26" t="s">
        <v>61</v>
      </c>
      <c r="G46" s="28" t="s">
        <v>190</v>
      </c>
      <c r="H46" s="29">
        <f t="shared" si="0"/>
        <v>0.89999999999999147</v>
      </c>
      <c r="I46" s="144">
        <f>0.5+116.6</f>
        <v>117.1</v>
      </c>
      <c r="J46" s="31" t="s">
        <v>191</v>
      </c>
      <c r="K46" s="41"/>
    </row>
    <row r="47" spans="1:11" ht="34.200000000000003" customHeight="1" thickBot="1">
      <c r="A47" s="117">
        <v>44</v>
      </c>
      <c r="B47" s="104" t="s">
        <v>65</v>
      </c>
      <c r="C47" s="105"/>
      <c r="D47" s="111" t="s">
        <v>174</v>
      </c>
      <c r="E47" s="99"/>
      <c r="F47" s="111" t="s">
        <v>96</v>
      </c>
      <c r="G47" s="106" t="s">
        <v>67</v>
      </c>
      <c r="H47" s="129">
        <f t="shared" si="0"/>
        <v>80.900000000000006</v>
      </c>
      <c r="I47" s="146">
        <f>0.5+197.5</f>
        <v>198</v>
      </c>
      <c r="J47" s="130" t="s">
        <v>202</v>
      </c>
      <c r="K47" s="131">
        <f>I47-I41</f>
        <v>87.7</v>
      </c>
    </row>
    <row r="48" spans="1:11">
      <c r="A48" s="6" t="s">
        <v>175</v>
      </c>
      <c r="B48" s="20"/>
      <c r="C48" s="20"/>
      <c r="D48" s="7"/>
      <c r="G48" s="7" t="s">
        <v>176</v>
      </c>
      <c r="H48" s="9"/>
      <c r="I48" s="9"/>
      <c r="J48" s="7"/>
      <c r="K48" s="39" t="s">
        <v>177</v>
      </c>
    </row>
    <row r="49" spans="1:12" ht="13.8" thickBot="1">
      <c r="A49" s="7"/>
      <c r="B49" s="20"/>
      <c r="C49" s="20"/>
      <c r="D49" s="7"/>
      <c r="E49" s="10" t="s">
        <v>1</v>
      </c>
      <c r="F49" s="7" t="s">
        <v>2</v>
      </c>
      <c r="G49" s="7"/>
      <c r="H49" s="9"/>
      <c r="I49" s="11"/>
      <c r="J49" s="154" t="str">
        <f>J2</f>
        <v>ver.1.2.0</v>
      </c>
      <c r="K49" s="154"/>
    </row>
    <row r="50" spans="1:12">
      <c r="A50" s="155"/>
      <c r="B50" s="157" t="s">
        <v>3</v>
      </c>
      <c r="C50" s="157" t="s">
        <v>4</v>
      </c>
      <c r="D50" s="159" t="s">
        <v>5</v>
      </c>
      <c r="E50" s="161" t="s">
        <v>6</v>
      </c>
      <c r="F50" s="163" t="s">
        <v>7</v>
      </c>
      <c r="G50" s="164"/>
      <c r="H50" s="165" t="s">
        <v>8</v>
      </c>
      <c r="I50" s="166"/>
      <c r="J50" s="167" t="s">
        <v>9</v>
      </c>
      <c r="K50" s="169" t="s">
        <v>10</v>
      </c>
    </row>
    <row r="51" spans="1:12" ht="13.8" thickBot="1">
      <c r="A51" s="156"/>
      <c r="B51" s="158"/>
      <c r="C51" s="158"/>
      <c r="D51" s="160"/>
      <c r="E51" s="162"/>
      <c r="F51" s="85" t="s">
        <v>11</v>
      </c>
      <c r="G51" s="85" t="s">
        <v>12</v>
      </c>
      <c r="H51" s="12" t="s">
        <v>13</v>
      </c>
      <c r="I51" s="13" t="s">
        <v>14</v>
      </c>
      <c r="J51" s="168"/>
      <c r="K51" s="170"/>
    </row>
    <row r="52" spans="1:12" ht="13.8" customHeight="1" thickTop="1">
      <c r="A52" s="43">
        <v>45</v>
      </c>
      <c r="B52" s="88" t="s">
        <v>98</v>
      </c>
      <c r="C52" s="89" t="s">
        <v>66</v>
      </c>
      <c r="D52" s="142" t="s">
        <v>220</v>
      </c>
      <c r="E52" s="91"/>
      <c r="F52" s="90" t="s">
        <v>68</v>
      </c>
      <c r="G52" s="90" t="s">
        <v>100</v>
      </c>
      <c r="H52" s="29">
        <f>I52-I47</f>
        <v>2</v>
      </c>
      <c r="I52" s="147">
        <f>0.5+199.5</f>
        <v>200</v>
      </c>
      <c r="J52" s="93" t="s">
        <v>97</v>
      </c>
      <c r="K52" s="94"/>
    </row>
    <row r="53" spans="1:12" ht="13.8" customHeight="1">
      <c r="A53" s="43">
        <v>46</v>
      </c>
      <c r="B53" s="53" t="s">
        <v>93</v>
      </c>
      <c r="C53" s="25" t="s">
        <v>66</v>
      </c>
      <c r="D53" s="26" t="s">
        <v>102</v>
      </c>
      <c r="E53" s="27"/>
      <c r="F53" s="26" t="s">
        <v>61</v>
      </c>
      <c r="G53" s="28" t="s">
        <v>101</v>
      </c>
      <c r="H53" s="29">
        <f t="shared" si="0"/>
        <v>20.5</v>
      </c>
      <c r="I53" s="144">
        <f>0.5+220</f>
        <v>220.5</v>
      </c>
      <c r="J53" s="93" t="s">
        <v>103</v>
      </c>
      <c r="K53" s="41"/>
    </row>
    <row r="54" spans="1:12" ht="13.8" customHeight="1">
      <c r="A54" s="95">
        <v>47</v>
      </c>
      <c r="B54" s="62" t="s">
        <v>84</v>
      </c>
      <c r="C54" s="63" t="s">
        <v>66</v>
      </c>
      <c r="D54" s="58" t="s">
        <v>104</v>
      </c>
      <c r="E54" s="92"/>
      <c r="F54" s="87" t="s">
        <v>68</v>
      </c>
      <c r="G54" s="58" t="s">
        <v>67</v>
      </c>
      <c r="H54" s="29">
        <f t="shared" si="0"/>
        <v>13.300000000000011</v>
      </c>
      <c r="I54" s="147">
        <f>0.5+233.3</f>
        <v>233.8</v>
      </c>
      <c r="J54" s="96"/>
      <c r="K54" s="64"/>
    </row>
    <row r="55" spans="1:12" ht="13.8" customHeight="1">
      <c r="A55" s="182">
        <v>48</v>
      </c>
      <c r="B55" s="118" t="s">
        <v>65</v>
      </c>
      <c r="C55" s="119" t="s">
        <v>66</v>
      </c>
      <c r="D55" s="44"/>
      <c r="E55" s="10" t="s">
        <v>1</v>
      </c>
      <c r="F55" s="191" t="s">
        <v>68</v>
      </c>
      <c r="G55" s="174" t="s">
        <v>250</v>
      </c>
      <c r="H55" s="192">
        <f t="shared" si="0"/>
        <v>6.7999999999999829</v>
      </c>
      <c r="I55" s="151">
        <v>240.6</v>
      </c>
      <c r="J55" s="196" t="s">
        <v>272</v>
      </c>
      <c r="K55" s="183"/>
      <c r="L55" s="21"/>
    </row>
    <row r="56" spans="1:12" ht="13.8" customHeight="1">
      <c r="A56" s="186" t="s">
        <v>256</v>
      </c>
      <c r="B56" s="187" t="s">
        <v>259</v>
      </c>
      <c r="C56" s="188"/>
      <c r="D56" s="174"/>
      <c r="E56" s="194" t="s">
        <v>1</v>
      </c>
      <c r="F56" s="174" t="s">
        <v>260</v>
      </c>
      <c r="G56" s="175" t="s">
        <v>251</v>
      </c>
      <c r="H56" s="192">
        <f t="shared" si="0"/>
        <v>0.59999999999999432</v>
      </c>
      <c r="I56" s="185">
        <v>241.2</v>
      </c>
      <c r="J56" s="189" t="s">
        <v>261</v>
      </c>
      <c r="K56" s="190"/>
      <c r="L56" s="21"/>
    </row>
    <row r="57" spans="1:12" ht="13.8" customHeight="1">
      <c r="A57" s="186" t="s">
        <v>258</v>
      </c>
      <c r="B57" s="187" t="s">
        <v>259</v>
      </c>
      <c r="C57" s="188"/>
      <c r="D57" s="174"/>
      <c r="E57" s="194" t="s">
        <v>1</v>
      </c>
      <c r="F57" s="174" t="s">
        <v>263</v>
      </c>
      <c r="G57" s="174" t="s">
        <v>264</v>
      </c>
      <c r="H57" s="192">
        <f t="shared" si="0"/>
        <v>1.6000000000000227</v>
      </c>
      <c r="I57" s="185">
        <v>242.8</v>
      </c>
      <c r="J57" s="189" t="s">
        <v>262</v>
      </c>
      <c r="K57" s="190"/>
      <c r="L57" s="21"/>
    </row>
    <row r="58" spans="1:12" ht="13.8" customHeight="1">
      <c r="A58" s="43">
        <v>49</v>
      </c>
      <c r="B58" s="24" t="s">
        <v>65</v>
      </c>
      <c r="C58" s="173"/>
      <c r="D58" s="184"/>
      <c r="E58" s="194" t="s">
        <v>1</v>
      </c>
      <c r="F58" s="193" t="s">
        <v>61</v>
      </c>
      <c r="G58" s="51" t="s">
        <v>108</v>
      </c>
      <c r="H58" s="192">
        <f t="shared" si="0"/>
        <v>0.59999999999999432</v>
      </c>
      <c r="I58" s="144">
        <f>243.4</f>
        <v>243.4</v>
      </c>
      <c r="J58" s="51" t="s">
        <v>265</v>
      </c>
      <c r="K58" s="47"/>
      <c r="L58" s="21"/>
    </row>
    <row r="59" spans="1:12" ht="13.8" customHeight="1">
      <c r="A59" s="43">
        <v>50</v>
      </c>
      <c r="B59" s="24" t="s">
        <v>65</v>
      </c>
      <c r="C59" s="48" t="s">
        <v>66</v>
      </c>
      <c r="D59" s="49" t="s">
        <v>109</v>
      </c>
      <c r="E59" s="50"/>
      <c r="F59" s="49" t="s">
        <v>61</v>
      </c>
      <c r="G59" s="51" t="s">
        <v>110</v>
      </c>
      <c r="H59" s="29">
        <f>I59-I58</f>
        <v>2.7999999999999829</v>
      </c>
      <c r="I59" s="144">
        <f>1.5+244.7</f>
        <v>246.2</v>
      </c>
      <c r="J59" s="52" t="s">
        <v>111</v>
      </c>
      <c r="K59" s="41"/>
      <c r="L59" s="21"/>
    </row>
    <row r="60" spans="1:12" ht="13.8" customHeight="1">
      <c r="A60" s="43">
        <v>51</v>
      </c>
      <c r="B60" s="24" t="s">
        <v>42</v>
      </c>
      <c r="C60" s="48"/>
      <c r="D60" s="49"/>
      <c r="E60" s="50"/>
      <c r="F60" s="49" t="s">
        <v>68</v>
      </c>
      <c r="G60" s="51" t="s">
        <v>67</v>
      </c>
      <c r="H60" s="29">
        <f t="shared" si="0"/>
        <v>2.3000000000000114</v>
      </c>
      <c r="I60" s="144">
        <f>1.1+247.4</f>
        <v>248.5</v>
      </c>
      <c r="J60" s="153" t="s">
        <v>271</v>
      </c>
      <c r="K60" s="41"/>
      <c r="L60" s="21"/>
    </row>
    <row r="61" spans="1:12" ht="13.8" customHeight="1">
      <c r="A61" s="43">
        <v>52</v>
      </c>
      <c r="B61" s="53" t="s">
        <v>65</v>
      </c>
      <c r="C61" s="54" t="s">
        <v>66</v>
      </c>
      <c r="D61" s="28" t="s">
        <v>113</v>
      </c>
      <c r="E61" s="69"/>
      <c r="F61" s="55" t="s">
        <v>68</v>
      </c>
      <c r="G61" s="26" t="s">
        <v>114</v>
      </c>
      <c r="H61" s="29">
        <f t="shared" si="0"/>
        <v>0.90000000000000568</v>
      </c>
      <c r="I61" s="144">
        <f>1.1+248.3</f>
        <v>249.4</v>
      </c>
      <c r="J61" s="52"/>
      <c r="K61" s="41"/>
    </row>
    <row r="62" spans="1:12" ht="13.8" customHeight="1">
      <c r="A62" s="43">
        <v>53</v>
      </c>
      <c r="B62" s="24" t="s">
        <v>84</v>
      </c>
      <c r="C62" s="25"/>
      <c r="D62" s="26"/>
      <c r="E62" s="27"/>
      <c r="F62" s="26" t="s">
        <v>115</v>
      </c>
      <c r="G62" s="26" t="s">
        <v>114</v>
      </c>
      <c r="H62" s="29">
        <f t="shared" si="0"/>
        <v>5.2999999999999829</v>
      </c>
      <c r="I62" s="144">
        <f>1.1+253.6</f>
        <v>254.7</v>
      </c>
      <c r="J62" s="52" t="s">
        <v>116</v>
      </c>
      <c r="K62" s="41"/>
    </row>
    <row r="63" spans="1:12" ht="34.799999999999997" customHeight="1">
      <c r="A63" s="14">
        <v>54</v>
      </c>
      <c r="B63" s="108" t="s">
        <v>65</v>
      </c>
      <c r="C63" s="109" t="s">
        <v>66</v>
      </c>
      <c r="D63" s="110" t="s">
        <v>179</v>
      </c>
      <c r="E63" s="22"/>
      <c r="F63" s="110" t="s">
        <v>117</v>
      </c>
      <c r="G63" s="17" t="s">
        <v>118</v>
      </c>
      <c r="H63" s="126">
        <f t="shared" si="0"/>
        <v>7.3000000000000114</v>
      </c>
      <c r="I63" s="145">
        <f>1.1+260.9</f>
        <v>262</v>
      </c>
      <c r="J63" s="127" t="s">
        <v>201</v>
      </c>
      <c r="K63" s="128">
        <f>I63-I47</f>
        <v>64</v>
      </c>
    </row>
    <row r="64" spans="1:12" ht="13.8" customHeight="1">
      <c r="A64" s="116">
        <v>55</v>
      </c>
      <c r="B64" s="62" t="s">
        <v>65</v>
      </c>
      <c r="C64" s="63" t="s">
        <v>66</v>
      </c>
      <c r="D64" s="58" t="s">
        <v>119</v>
      </c>
      <c r="E64" s="59"/>
      <c r="F64" s="58" t="s">
        <v>68</v>
      </c>
      <c r="G64" s="26" t="s">
        <v>120</v>
      </c>
      <c r="H64" s="29">
        <f t="shared" si="0"/>
        <v>1</v>
      </c>
      <c r="I64" s="147">
        <f>1.1+261.9</f>
        <v>263</v>
      </c>
      <c r="J64" s="60"/>
      <c r="K64" s="61"/>
    </row>
    <row r="65" spans="1:11" ht="13.8" customHeight="1">
      <c r="A65" s="43">
        <v>56</v>
      </c>
      <c r="B65" s="62" t="s">
        <v>26</v>
      </c>
      <c r="C65" s="63"/>
      <c r="D65" s="58"/>
      <c r="E65" s="59"/>
      <c r="F65" s="58" t="s">
        <v>68</v>
      </c>
      <c r="G65" s="58" t="s">
        <v>122</v>
      </c>
      <c r="H65" s="29">
        <f t="shared" si="0"/>
        <v>10.200000000000045</v>
      </c>
      <c r="I65" s="148">
        <f>1.1+272.1</f>
        <v>273.20000000000005</v>
      </c>
      <c r="J65" s="60" t="s">
        <v>121</v>
      </c>
      <c r="K65" s="64"/>
    </row>
    <row r="66" spans="1:11" ht="13.8" customHeight="1">
      <c r="A66" s="43">
        <v>57</v>
      </c>
      <c r="B66" s="56" t="s">
        <v>42</v>
      </c>
      <c r="C66" s="57" t="s">
        <v>66</v>
      </c>
      <c r="D66" s="58" t="s">
        <v>123</v>
      </c>
      <c r="E66" s="59"/>
      <c r="F66" s="58" t="s">
        <v>68</v>
      </c>
      <c r="G66" s="37" t="s">
        <v>122</v>
      </c>
      <c r="H66" s="29">
        <f t="shared" si="0"/>
        <v>10.799999999999955</v>
      </c>
      <c r="I66" s="148">
        <f>1.1+282.9</f>
        <v>284</v>
      </c>
      <c r="J66" s="60" t="s">
        <v>192</v>
      </c>
      <c r="K66" s="65"/>
    </row>
    <row r="67" spans="1:11" ht="24" customHeight="1">
      <c r="A67" s="43">
        <v>58</v>
      </c>
      <c r="B67" s="24" t="s">
        <v>65</v>
      </c>
      <c r="C67" s="25"/>
      <c r="D67" s="28"/>
      <c r="E67" s="66"/>
      <c r="F67" s="55" t="s">
        <v>61</v>
      </c>
      <c r="G67" s="28" t="s">
        <v>124</v>
      </c>
      <c r="H67" s="29">
        <f t="shared" si="0"/>
        <v>5.8000000000000114</v>
      </c>
      <c r="I67" s="144">
        <f>1.1+288.7</f>
        <v>289.8</v>
      </c>
      <c r="J67" s="46" t="s">
        <v>125</v>
      </c>
      <c r="K67" s="68"/>
    </row>
    <row r="68" spans="1:11" ht="13.8" customHeight="1">
      <c r="A68" s="43">
        <v>59</v>
      </c>
      <c r="B68" s="71" t="s">
        <v>26</v>
      </c>
      <c r="C68" s="72" t="s">
        <v>66</v>
      </c>
      <c r="D68" s="73" t="s">
        <v>126</v>
      </c>
      <c r="E68" s="74"/>
      <c r="F68" s="75" t="s">
        <v>68</v>
      </c>
      <c r="G68" s="73" t="s">
        <v>127</v>
      </c>
      <c r="H68" s="29">
        <f t="shared" si="0"/>
        <v>3.4000000000000341</v>
      </c>
      <c r="I68" s="149">
        <f>1.1+292.1</f>
        <v>293.20000000000005</v>
      </c>
      <c r="J68" s="76" t="s">
        <v>193</v>
      </c>
      <c r="K68" s="65"/>
    </row>
    <row r="69" spans="1:11" ht="24" customHeight="1">
      <c r="A69" s="116">
        <v>60</v>
      </c>
      <c r="B69" s="71" t="s">
        <v>195</v>
      </c>
      <c r="C69" s="72"/>
      <c r="D69" s="73"/>
      <c r="E69" s="74"/>
      <c r="F69" s="75" t="s">
        <v>61</v>
      </c>
      <c r="G69" s="73" t="s">
        <v>67</v>
      </c>
      <c r="H69" s="29">
        <f t="shared" si="0"/>
        <v>0.19999999999998863</v>
      </c>
      <c r="I69" s="149">
        <f>1.1+292.3</f>
        <v>293.40000000000003</v>
      </c>
      <c r="J69" s="76" t="s">
        <v>194</v>
      </c>
      <c r="K69" s="65"/>
    </row>
    <row r="70" spans="1:11" ht="36" customHeight="1">
      <c r="A70" s="124">
        <v>61</v>
      </c>
      <c r="B70" s="113" t="s">
        <v>65</v>
      </c>
      <c r="C70" s="114" t="s">
        <v>66</v>
      </c>
      <c r="D70" s="115" t="s">
        <v>167</v>
      </c>
      <c r="E70" s="97"/>
      <c r="F70" s="115" t="s">
        <v>128</v>
      </c>
      <c r="G70" s="132" t="s">
        <v>130</v>
      </c>
      <c r="H70" s="133">
        <f t="shared" si="0"/>
        <v>1.5999999999999659</v>
      </c>
      <c r="I70" s="150">
        <f>1.1+293.9</f>
        <v>295</v>
      </c>
      <c r="J70" s="134" t="s">
        <v>200</v>
      </c>
      <c r="K70" s="135">
        <f>I70-I63</f>
        <v>33</v>
      </c>
    </row>
    <row r="71" spans="1:11" ht="13.8" customHeight="1">
      <c r="A71" s="43">
        <v>62</v>
      </c>
      <c r="B71" s="118" t="s">
        <v>93</v>
      </c>
      <c r="C71" s="119"/>
      <c r="D71" s="44"/>
      <c r="E71" s="45"/>
      <c r="F71" s="120" t="s">
        <v>61</v>
      </c>
      <c r="G71" s="44" t="s">
        <v>196</v>
      </c>
      <c r="H71" s="121">
        <f>I71-I70</f>
        <v>16.800000000000011</v>
      </c>
      <c r="I71" s="151">
        <f>1.1+310.7</f>
        <v>311.8</v>
      </c>
      <c r="J71" s="122" t="s">
        <v>129</v>
      </c>
      <c r="K71" s="123" t="s">
        <v>180</v>
      </c>
    </row>
    <row r="72" spans="1:11" ht="13.8" customHeight="1">
      <c r="A72" s="43">
        <v>63</v>
      </c>
      <c r="B72" s="71" t="s">
        <v>26</v>
      </c>
      <c r="C72" s="72"/>
      <c r="D72" s="73"/>
      <c r="E72" s="74"/>
      <c r="F72" s="75" t="s">
        <v>68</v>
      </c>
      <c r="G72" s="73" t="s">
        <v>67</v>
      </c>
      <c r="H72" s="29">
        <f t="shared" si="0"/>
        <v>18</v>
      </c>
      <c r="I72" s="149">
        <f>1.1+328.7</f>
        <v>329.8</v>
      </c>
      <c r="J72" s="76" t="s">
        <v>131</v>
      </c>
      <c r="K72" s="65"/>
    </row>
    <row r="73" spans="1:11" ht="13.8" customHeight="1">
      <c r="A73" s="43">
        <v>64</v>
      </c>
      <c r="B73" s="71" t="s">
        <v>35</v>
      </c>
      <c r="C73" s="72"/>
      <c r="D73" s="73"/>
      <c r="E73" s="74"/>
      <c r="F73" s="75" t="s">
        <v>61</v>
      </c>
      <c r="G73" s="73" t="s">
        <v>67</v>
      </c>
      <c r="H73" s="29">
        <f t="shared" ref="H73:H95" si="1">I73-I72</f>
        <v>0.19999999999998863</v>
      </c>
      <c r="I73" s="149">
        <f>1.1+328.9</f>
        <v>330</v>
      </c>
      <c r="J73" s="76" t="s">
        <v>133</v>
      </c>
      <c r="K73" s="65"/>
    </row>
    <row r="74" spans="1:11" ht="13.8" customHeight="1">
      <c r="A74" s="43">
        <v>65</v>
      </c>
      <c r="B74" s="71" t="s">
        <v>65</v>
      </c>
      <c r="C74" s="72"/>
      <c r="D74" s="73"/>
      <c r="E74" s="74"/>
      <c r="F74" s="75" t="s">
        <v>99</v>
      </c>
      <c r="G74" s="73" t="s">
        <v>67</v>
      </c>
      <c r="H74" s="29">
        <f t="shared" si="1"/>
        <v>1.1000000000000227</v>
      </c>
      <c r="I74" s="149">
        <f>1.1+330</f>
        <v>331.1</v>
      </c>
      <c r="J74" s="76"/>
      <c r="K74" s="65"/>
    </row>
    <row r="75" spans="1:11" ht="13.8" customHeight="1">
      <c r="A75" s="43">
        <v>66</v>
      </c>
      <c r="B75" s="71" t="s">
        <v>26</v>
      </c>
      <c r="C75" s="72"/>
      <c r="D75" s="73"/>
      <c r="E75" s="74"/>
      <c r="F75" s="75" t="s">
        <v>68</v>
      </c>
      <c r="G75" s="73" t="s">
        <v>67</v>
      </c>
      <c r="H75" s="29">
        <f t="shared" si="1"/>
        <v>3.8000000000000114</v>
      </c>
      <c r="I75" s="149">
        <f>1.1+333.8</f>
        <v>334.90000000000003</v>
      </c>
      <c r="J75" s="76"/>
      <c r="K75" s="65"/>
    </row>
    <row r="76" spans="1:11" ht="13.8" customHeight="1">
      <c r="A76" s="43">
        <v>67</v>
      </c>
      <c r="B76" s="71" t="s">
        <v>26</v>
      </c>
      <c r="C76" s="72"/>
      <c r="D76" s="73"/>
      <c r="E76" s="74"/>
      <c r="F76" s="75" t="s">
        <v>61</v>
      </c>
      <c r="G76" s="73" t="s">
        <v>132</v>
      </c>
      <c r="H76" s="29">
        <f t="shared" si="1"/>
        <v>0.69999999999998863</v>
      </c>
      <c r="I76" s="149">
        <f>1.1+334.5</f>
        <v>335.6</v>
      </c>
      <c r="J76" s="76" t="s">
        <v>134</v>
      </c>
      <c r="K76" s="65"/>
    </row>
    <row r="77" spans="1:11" ht="13.8" customHeight="1">
      <c r="A77" s="43">
        <v>68</v>
      </c>
      <c r="B77" s="71" t="s">
        <v>65</v>
      </c>
      <c r="C77" s="72"/>
      <c r="D77" s="73"/>
      <c r="E77" s="74"/>
      <c r="F77" s="75" t="s">
        <v>85</v>
      </c>
      <c r="G77" s="73" t="s">
        <v>132</v>
      </c>
      <c r="H77" s="29">
        <f t="shared" si="1"/>
        <v>0.69999999999998863</v>
      </c>
      <c r="I77" s="149">
        <f>1.1+335.2</f>
        <v>336.3</v>
      </c>
      <c r="J77" s="76" t="s">
        <v>135</v>
      </c>
      <c r="K77" s="65"/>
    </row>
    <row r="78" spans="1:11" ht="13.8" customHeight="1">
      <c r="A78" s="43">
        <v>69</v>
      </c>
      <c r="B78" s="71" t="s">
        <v>26</v>
      </c>
      <c r="C78" s="72"/>
      <c r="D78" s="73"/>
      <c r="E78" s="74"/>
      <c r="F78" s="75" t="s">
        <v>61</v>
      </c>
      <c r="G78" s="73" t="s">
        <v>137</v>
      </c>
      <c r="H78" s="29">
        <f t="shared" si="1"/>
        <v>1.4000000000000341</v>
      </c>
      <c r="I78" s="149">
        <f>1.1+336.6</f>
        <v>337.70000000000005</v>
      </c>
      <c r="J78" s="76" t="s">
        <v>138</v>
      </c>
      <c r="K78" s="65"/>
    </row>
    <row r="79" spans="1:11" ht="13.8" customHeight="1">
      <c r="A79" s="43">
        <v>70</v>
      </c>
      <c r="B79" s="71" t="s">
        <v>42</v>
      </c>
      <c r="C79" s="72" t="s">
        <v>66</v>
      </c>
      <c r="D79" s="73" t="s">
        <v>136</v>
      </c>
      <c r="E79" s="74"/>
      <c r="F79" s="75" t="s">
        <v>68</v>
      </c>
      <c r="G79" s="73" t="s">
        <v>132</v>
      </c>
      <c r="H79" s="29">
        <f t="shared" si="1"/>
        <v>9.9999999999965894E-2</v>
      </c>
      <c r="I79" s="149">
        <f>1.1+336.7</f>
        <v>337.8</v>
      </c>
      <c r="J79" s="76" t="s">
        <v>139</v>
      </c>
      <c r="K79" s="65"/>
    </row>
    <row r="80" spans="1:11" ht="36" customHeight="1">
      <c r="A80" s="14">
        <v>71</v>
      </c>
      <c r="B80" s="100" t="s">
        <v>65</v>
      </c>
      <c r="C80" s="101"/>
      <c r="D80" s="102" t="s">
        <v>168</v>
      </c>
      <c r="E80" s="98"/>
      <c r="F80" s="102" t="s">
        <v>128</v>
      </c>
      <c r="G80" s="107" t="s">
        <v>132</v>
      </c>
      <c r="H80" s="126">
        <f t="shared" si="1"/>
        <v>1</v>
      </c>
      <c r="I80" s="152">
        <f>1.1+337.7</f>
        <v>338.8</v>
      </c>
      <c r="J80" s="127" t="s">
        <v>199</v>
      </c>
      <c r="K80" s="136">
        <f>I80-I70</f>
        <v>43.800000000000011</v>
      </c>
    </row>
    <row r="81" spans="1:11" ht="13.8" customHeight="1">
      <c r="A81" s="43">
        <v>72</v>
      </c>
      <c r="B81" s="71" t="s">
        <v>84</v>
      </c>
      <c r="C81" s="72"/>
      <c r="D81" s="73"/>
      <c r="E81" s="74"/>
      <c r="F81" s="75" t="s">
        <v>85</v>
      </c>
      <c r="G81" s="73" t="s">
        <v>132</v>
      </c>
      <c r="H81" s="29">
        <f t="shared" si="1"/>
        <v>0.5</v>
      </c>
      <c r="I81" s="149">
        <f>1.1+338.2</f>
        <v>339.3</v>
      </c>
      <c r="J81" s="76" t="s">
        <v>197</v>
      </c>
      <c r="K81" s="65"/>
    </row>
    <row r="82" spans="1:11" ht="13.8" customHeight="1">
      <c r="A82" s="43">
        <v>73</v>
      </c>
      <c r="B82" s="71" t="s">
        <v>26</v>
      </c>
      <c r="C82" s="72"/>
      <c r="D82" s="73"/>
      <c r="E82" s="74"/>
      <c r="F82" s="75" t="s">
        <v>61</v>
      </c>
      <c r="G82" s="73" t="s">
        <v>132</v>
      </c>
      <c r="H82" s="29">
        <f t="shared" si="1"/>
        <v>3.3000000000000114</v>
      </c>
      <c r="I82" s="149">
        <f>1.1+341.5</f>
        <v>342.6</v>
      </c>
      <c r="J82" s="76" t="s">
        <v>140</v>
      </c>
      <c r="K82" s="65"/>
    </row>
    <row r="83" spans="1:11" ht="13.8" customHeight="1">
      <c r="A83" s="43">
        <v>74</v>
      </c>
      <c r="B83" s="71" t="s">
        <v>65</v>
      </c>
      <c r="C83" s="72" t="s">
        <v>66</v>
      </c>
      <c r="D83" s="73" t="s">
        <v>141</v>
      </c>
      <c r="E83" s="74"/>
      <c r="F83" s="75" t="s">
        <v>68</v>
      </c>
      <c r="G83" s="73" t="s">
        <v>132</v>
      </c>
      <c r="H83" s="29">
        <f t="shared" si="1"/>
        <v>1.3999999999999773</v>
      </c>
      <c r="I83" s="149">
        <f>1.1+342.9</f>
        <v>344</v>
      </c>
      <c r="J83" s="76" t="s">
        <v>142</v>
      </c>
      <c r="K83" s="65"/>
    </row>
    <row r="84" spans="1:11" ht="13.8" customHeight="1">
      <c r="A84" s="43">
        <v>75</v>
      </c>
      <c r="B84" s="71" t="s">
        <v>65</v>
      </c>
      <c r="C84" s="72" t="s">
        <v>66</v>
      </c>
      <c r="D84" s="73" t="s">
        <v>143</v>
      </c>
      <c r="E84" s="74"/>
      <c r="F84" s="75" t="s">
        <v>61</v>
      </c>
      <c r="G84" s="73" t="s">
        <v>132</v>
      </c>
      <c r="H84" s="29">
        <f t="shared" si="1"/>
        <v>6.9000000000000341</v>
      </c>
      <c r="I84" s="149">
        <f>1.1+349.8</f>
        <v>350.90000000000003</v>
      </c>
      <c r="J84" s="76" t="s">
        <v>144</v>
      </c>
      <c r="K84" s="65"/>
    </row>
    <row r="85" spans="1:11" ht="13.8" customHeight="1">
      <c r="A85" s="43">
        <v>76</v>
      </c>
      <c r="B85" s="71" t="s">
        <v>84</v>
      </c>
      <c r="C85" s="72"/>
      <c r="D85" s="73"/>
      <c r="E85" s="74"/>
      <c r="F85" s="75" t="s">
        <v>85</v>
      </c>
      <c r="G85" s="73" t="s">
        <v>132</v>
      </c>
      <c r="H85" s="29">
        <f t="shared" si="1"/>
        <v>0.19999999999998863</v>
      </c>
      <c r="I85" s="149">
        <f>1.1+350</f>
        <v>351.1</v>
      </c>
      <c r="J85" s="76" t="s">
        <v>145</v>
      </c>
      <c r="K85" s="65"/>
    </row>
    <row r="86" spans="1:11" ht="13.8" customHeight="1">
      <c r="A86" s="43">
        <v>77</v>
      </c>
      <c r="B86" s="71" t="s">
        <v>26</v>
      </c>
      <c r="C86" s="72" t="s">
        <v>66</v>
      </c>
      <c r="D86" s="73" t="s">
        <v>146</v>
      </c>
      <c r="E86" s="74"/>
      <c r="F86" s="75" t="s">
        <v>61</v>
      </c>
      <c r="G86" s="73" t="s">
        <v>147</v>
      </c>
      <c r="H86" s="29">
        <f t="shared" si="1"/>
        <v>0.19999999999998863</v>
      </c>
      <c r="I86" s="149">
        <f>1.1+350.2</f>
        <v>351.3</v>
      </c>
      <c r="J86" s="76"/>
      <c r="K86" s="65"/>
    </row>
    <row r="87" spans="1:11" ht="13.8" customHeight="1">
      <c r="A87" s="43">
        <v>78</v>
      </c>
      <c r="B87" s="71" t="s">
        <v>98</v>
      </c>
      <c r="C87" s="72" t="s">
        <v>66</v>
      </c>
      <c r="D87" s="73" t="s">
        <v>150</v>
      </c>
      <c r="E87" s="74"/>
      <c r="F87" s="75" t="s">
        <v>68</v>
      </c>
      <c r="G87" s="73" t="s">
        <v>149</v>
      </c>
      <c r="H87" s="29">
        <f t="shared" si="1"/>
        <v>4.1000000000000227</v>
      </c>
      <c r="I87" s="149">
        <f>1.1+354.3</f>
        <v>355.40000000000003</v>
      </c>
      <c r="J87" s="76" t="s">
        <v>148</v>
      </c>
      <c r="K87" s="65"/>
    </row>
    <row r="88" spans="1:11" ht="13.8" customHeight="1">
      <c r="A88" s="43">
        <v>79</v>
      </c>
      <c r="B88" s="71" t="s">
        <v>65</v>
      </c>
      <c r="C88" s="72" t="s">
        <v>66</v>
      </c>
      <c r="D88" s="73" t="s">
        <v>151</v>
      </c>
      <c r="E88" s="74"/>
      <c r="F88" s="75" t="s">
        <v>61</v>
      </c>
      <c r="G88" s="73" t="s">
        <v>152</v>
      </c>
      <c r="H88" s="29">
        <f t="shared" si="1"/>
        <v>19.599999999999966</v>
      </c>
      <c r="I88" s="149">
        <f>1.1+373.9</f>
        <v>375</v>
      </c>
      <c r="J88" s="76" t="s">
        <v>153</v>
      </c>
      <c r="K88" s="65"/>
    </row>
    <row r="89" spans="1:11" ht="13.8" customHeight="1">
      <c r="A89" s="43">
        <v>80</v>
      </c>
      <c r="B89" s="71" t="s">
        <v>65</v>
      </c>
      <c r="C89" s="72"/>
      <c r="D89" s="73"/>
      <c r="E89" s="74"/>
      <c r="F89" s="75" t="s">
        <v>68</v>
      </c>
      <c r="G89" s="73" t="s">
        <v>155</v>
      </c>
      <c r="H89" s="29">
        <f t="shared" si="1"/>
        <v>0.10000000000002274</v>
      </c>
      <c r="I89" s="149">
        <f>1.1+374</f>
        <v>375.1</v>
      </c>
      <c r="J89" s="76" t="s">
        <v>154</v>
      </c>
      <c r="K89" s="65"/>
    </row>
    <row r="90" spans="1:11" ht="13.8" customHeight="1">
      <c r="A90" s="43">
        <v>81</v>
      </c>
      <c r="B90" s="71" t="s">
        <v>65</v>
      </c>
      <c r="C90" s="72" t="s">
        <v>66</v>
      </c>
      <c r="D90" s="73" t="s">
        <v>156</v>
      </c>
      <c r="E90" s="74"/>
      <c r="F90" s="75" t="s">
        <v>68</v>
      </c>
      <c r="G90" s="73" t="s">
        <v>67</v>
      </c>
      <c r="H90" s="29">
        <f t="shared" si="1"/>
        <v>11.899999999999977</v>
      </c>
      <c r="I90" s="149">
        <f>1.1+385.9</f>
        <v>387</v>
      </c>
      <c r="J90" s="76" t="s">
        <v>157</v>
      </c>
      <c r="K90" s="65"/>
    </row>
    <row r="91" spans="1:11" ht="13.8" customHeight="1">
      <c r="A91" s="43">
        <v>82</v>
      </c>
      <c r="B91" s="71" t="s">
        <v>26</v>
      </c>
      <c r="C91" s="72" t="s">
        <v>66</v>
      </c>
      <c r="D91" s="73" t="s">
        <v>158</v>
      </c>
      <c r="E91" s="74"/>
      <c r="F91" s="75" t="s">
        <v>68</v>
      </c>
      <c r="G91" s="73" t="s">
        <v>67</v>
      </c>
      <c r="H91" s="29">
        <f t="shared" si="1"/>
        <v>3.4000000000000341</v>
      </c>
      <c r="I91" s="149">
        <f>1.1+389.3</f>
        <v>390.40000000000003</v>
      </c>
      <c r="J91" s="76" t="s">
        <v>159</v>
      </c>
      <c r="K91" s="65"/>
    </row>
    <row r="92" spans="1:11" ht="36.6" customHeight="1">
      <c r="A92" s="14">
        <v>83</v>
      </c>
      <c r="B92" s="100" t="s">
        <v>65</v>
      </c>
      <c r="C92" s="101" t="s">
        <v>66</v>
      </c>
      <c r="D92" s="102" t="s">
        <v>169</v>
      </c>
      <c r="E92" s="98"/>
      <c r="F92" s="102" t="s">
        <v>161</v>
      </c>
      <c r="G92" s="107" t="s">
        <v>160</v>
      </c>
      <c r="H92" s="126">
        <f t="shared" si="1"/>
        <v>10.899999999999977</v>
      </c>
      <c r="I92" s="152">
        <f>1.1+400.2</f>
        <v>401.3</v>
      </c>
      <c r="J92" s="127" t="s">
        <v>198</v>
      </c>
      <c r="K92" s="136">
        <f>I92-I80</f>
        <v>62.5</v>
      </c>
    </row>
    <row r="93" spans="1:11" ht="13.8" customHeight="1">
      <c r="A93" s="43">
        <v>84</v>
      </c>
      <c r="B93" s="71" t="s">
        <v>65</v>
      </c>
      <c r="C93" s="72" t="s">
        <v>66</v>
      </c>
      <c r="D93" s="73" t="s">
        <v>162</v>
      </c>
      <c r="E93" s="74"/>
      <c r="F93" s="75" t="s">
        <v>61</v>
      </c>
      <c r="G93" s="73" t="s">
        <v>67</v>
      </c>
      <c r="H93" s="29">
        <f t="shared" si="1"/>
        <v>1.1000000000000227</v>
      </c>
      <c r="I93" s="149">
        <f>1.1+401.3</f>
        <v>402.40000000000003</v>
      </c>
      <c r="J93" s="76" t="s">
        <v>163</v>
      </c>
      <c r="K93" s="65"/>
    </row>
    <row r="94" spans="1:11" ht="13.8" customHeight="1">
      <c r="A94" s="43">
        <v>85</v>
      </c>
      <c r="B94" s="71" t="s">
        <v>36</v>
      </c>
      <c r="C94" s="72"/>
      <c r="D94" s="73"/>
      <c r="E94" s="74"/>
      <c r="F94" s="75" t="s">
        <v>68</v>
      </c>
      <c r="G94" s="73" t="s">
        <v>67</v>
      </c>
      <c r="H94" s="29">
        <f t="shared" si="1"/>
        <v>9.9999999999965894E-2</v>
      </c>
      <c r="I94" s="149">
        <f>1.1+401.4</f>
        <v>402.5</v>
      </c>
      <c r="J94" s="76" t="s">
        <v>164</v>
      </c>
      <c r="K94" s="65"/>
    </row>
    <row r="95" spans="1:11" ht="48" customHeight="1" thickBot="1">
      <c r="A95" s="103">
        <v>86</v>
      </c>
      <c r="B95" s="104" t="s">
        <v>165</v>
      </c>
      <c r="C95" s="105"/>
      <c r="D95" s="111" t="s">
        <v>170</v>
      </c>
      <c r="E95" s="137"/>
      <c r="F95" s="111" t="s">
        <v>166</v>
      </c>
      <c r="G95" s="106" t="s">
        <v>67</v>
      </c>
      <c r="H95" s="129">
        <f t="shared" si="1"/>
        <v>0.10000000000002274</v>
      </c>
      <c r="I95" s="146">
        <v>402.6</v>
      </c>
      <c r="J95" s="138" t="s">
        <v>211</v>
      </c>
      <c r="K95" s="131"/>
    </row>
    <row r="110" spans="1:11">
      <c r="A110" s="82"/>
      <c r="D110" s="82"/>
      <c r="E110" s="83"/>
      <c r="F110" s="83"/>
      <c r="G110" s="83"/>
      <c r="H110" s="32"/>
      <c r="I110" s="32"/>
      <c r="J110" s="84"/>
      <c r="K110" s="84"/>
    </row>
    <row r="111" spans="1:11">
      <c r="A111" s="82"/>
      <c r="D111" s="82"/>
      <c r="E111" s="83"/>
      <c r="F111" s="83"/>
      <c r="G111" s="83"/>
      <c r="H111" s="32"/>
      <c r="I111" s="32"/>
      <c r="J111" s="84"/>
      <c r="K111" s="84"/>
    </row>
    <row r="112" spans="1:11">
      <c r="A112" s="82"/>
      <c r="D112" s="82"/>
      <c r="E112" s="83"/>
      <c r="F112" s="83"/>
      <c r="G112" s="83"/>
      <c r="H112" s="32"/>
      <c r="I112" s="32"/>
      <c r="J112" s="84"/>
      <c r="K112" s="84"/>
    </row>
    <row r="113" spans="1:20">
      <c r="A113" s="82"/>
      <c r="D113" s="82"/>
      <c r="E113" s="83"/>
      <c r="F113" s="83"/>
      <c r="G113" s="83"/>
      <c r="H113" s="32"/>
      <c r="I113" s="32"/>
      <c r="J113" s="84"/>
      <c r="K113" s="84"/>
    </row>
    <row r="114" spans="1:20">
      <c r="A114" s="82"/>
      <c r="D114" s="82"/>
      <c r="E114" s="83"/>
      <c r="F114" s="83"/>
      <c r="G114" s="83"/>
      <c r="H114" s="32"/>
      <c r="I114" s="32"/>
      <c r="J114" s="84"/>
      <c r="K114" s="84"/>
    </row>
    <row r="115" spans="1:20">
      <c r="A115" s="82"/>
      <c r="D115" s="82"/>
      <c r="E115" s="83"/>
      <c r="F115" s="83"/>
      <c r="G115" s="83"/>
      <c r="H115" s="32"/>
      <c r="I115" s="32"/>
      <c r="J115" s="84"/>
      <c r="K115" s="84"/>
    </row>
    <row r="116" spans="1:20">
      <c r="A116" s="82"/>
      <c r="D116" s="82"/>
      <c r="E116" s="83"/>
      <c r="F116" s="83"/>
      <c r="G116" s="83"/>
      <c r="H116" s="32"/>
      <c r="I116" s="32"/>
      <c r="J116" s="84"/>
      <c r="K116" s="84"/>
    </row>
    <row r="117" spans="1:20">
      <c r="A117" s="82"/>
      <c r="D117" s="82"/>
      <c r="E117" s="83"/>
      <c r="F117" s="83"/>
      <c r="G117" s="83"/>
      <c r="H117" s="32"/>
      <c r="I117" s="32"/>
      <c r="J117" s="84"/>
      <c r="K117" s="84"/>
    </row>
    <row r="118" spans="1:20">
      <c r="A118" s="82"/>
      <c r="D118" s="82"/>
      <c r="E118" s="83"/>
      <c r="F118" s="83"/>
      <c r="G118" s="83"/>
      <c r="H118" s="32"/>
      <c r="I118" s="32"/>
      <c r="J118" s="84"/>
      <c r="K118" s="84"/>
    </row>
    <row r="119" spans="1:20">
      <c r="A119" s="82"/>
      <c r="D119" s="82"/>
      <c r="E119" s="83"/>
      <c r="F119" s="83"/>
      <c r="G119" s="83"/>
      <c r="H119" s="32"/>
      <c r="I119" s="32"/>
      <c r="J119" s="84"/>
      <c r="K119" s="84"/>
    </row>
    <row r="120" spans="1:20">
      <c r="A120" s="82"/>
      <c r="D120" s="82"/>
      <c r="E120" s="83"/>
      <c r="F120" s="83"/>
      <c r="G120" s="83"/>
      <c r="H120" s="32"/>
      <c r="I120" s="32"/>
      <c r="J120" s="84"/>
      <c r="K120" s="84"/>
    </row>
    <row r="121" spans="1:20">
      <c r="A121" s="82"/>
      <c r="D121" s="82"/>
      <c r="E121" s="83"/>
      <c r="F121" s="83"/>
      <c r="G121" s="83"/>
      <c r="H121" s="32"/>
      <c r="I121" s="32"/>
      <c r="J121" s="84"/>
      <c r="K121" s="84"/>
    </row>
    <row r="122" spans="1:20">
      <c r="A122" s="82"/>
      <c r="D122" s="82"/>
      <c r="E122" s="83"/>
      <c r="F122" s="83"/>
      <c r="G122" s="83"/>
      <c r="H122" s="32"/>
      <c r="I122" s="32"/>
      <c r="J122" s="84"/>
      <c r="K122" s="84"/>
    </row>
    <row r="123" spans="1:20">
      <c r="A123" s="82"/>
      <c r="D123" s="82"/>
      <c r="E123" s="83"/>
      <c r="F123" s="83"/>
      <c r="G123" s="83"/>
      <c r="H123" s="32"/>
      <c r="I123" s="32"/>
      <c r="J123" s="84"/>
      <c r="K123" s="84"/>
    </row>
    <row r="124" spans="1:20">
      <c r="A124" s="82"/>
      <c r="D124" s="82"/>
      <c r="E124" s="83"/>
      <c r="F124" s="83"/>
      <c r="G124" s="83"/>
      <c r="H124" s="32"/>
      <c r="I124" s="32"/>
      <c r="J124" s="84"/>
      <c r="K124" s="84"/>
    </row>
    <row r="125" spans="1:20">
      <c r="A125" s="82"/>
      <c r="D125" s="82"/>
      <c r="E125" s="83"/>
      <c r="F125" s="83"/>
      <c r="G125" s="83"/>
      <c r="H125" s="32"/>
      <c r="I125" s="32"/>
      <c r="J125" s="84"/>
      <c r="K125" s="84"/>
    </row>
    <row r="126" spans="1:20">
      <c r="K126" s="32"/>
      <c r="L126" s="32"/>
      <c r="T126" s="42"/>
    </row>
    <row r="127" spans="1:20">
      <c r="K127" s="32"/>
      <c r="L127" s="32"/>
      <c r="T127" s="42"/>
    </row>
    <row r="128" spans="1:20">
      <c r="K128" s="32"/>
      <c r="L128" s="32"/>
      <c r="T128" s="42"/>
    </row>
    <row r="129" spans="11:20">
      <c r="K129" s="32"/>
      <c r="L129" s="32"/>
      <c r="T129" s="42"/>
    </row>
    <row r="130" spans="11:20">
      <c r="K130" s="32"/>
      <c r="L130" s="32"/>
      <c r="T130" s="42"/>
    </row>
    <row r="131" spans="11:20">
      <c r="K131" s="32"/>
      <c r="L131" s="32"/>
      <c r="T131" s="42"/>
    </row>
    <row r="132" spans="11:20">
      <c r="K132" s="32"/>
      <c r="L132" s="32"/>
      <c r="T132" s="42"/>
    </row>
    <row r="133" spans="11:20">
      <c r="K133" s="32"/>
      <c r="L133" s="32"/>
      <c r="T133" s="42"/>
    </row>
    <row r="134" spans="11:20">
      <c r="K134" s="32"/>
      <c r="L134" s="32"/>
      <c r="T134" s="42"/>
    </row>
    <row r="135" spans="11:20">
      <c r="K135" s="32"/>
      <c r="L135" s="32"/>
      <c r="T135" s="42"/>
    </row>
    <row r="136" spans="11:20">
      <c r="K136" s="32"/>
      <c r="L136" s="32"/>
      <c r="T136" s="42"/>
    </row>
    <row r="137" spans="11:20">
      <c r="K137" s="32"/>
      <c r="L137" s="32"/>
      <c r="T137" s="42"/>
    </row>
    <row r="138" spans="11:20">
      <c r="K138" s="32"/>
      <c r="L138" s="32"/>
      <c r="T138" s="42"/>
    </row>
  </sheetData>
  <mergeCells count="20"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  <mergeCell ref="J49:K49"/>
    <mergeCell ref="A50:A51"/>
    <mergeCell ref="B50:B51"/>
    <mergeCell ref="C50:C51"/>
    <mergeCell ref="D50:D51"/>
    <mergeCell ref="E50:E51"/>
    <mergeCell ref="F50:G50"/>
    <mergeCell ref="H50:I50"/>
    <mergeCell ref="J50:J51"/>
    <mergeCell ref="K50:K51"/>
  </mergeCells>
  <phoneticPr fontId="2"/>
  <pageMargins left="0.31496062992125984" right="0.31496062992125984" top="0.39370078740157483" bottom="0.39370078740157483" header="0.31496062992125984" footer="0.31496062992125984"/>
  <pageSetup paperSize="9" scale="77" orientation="portrait" horizontalDpi="4294967293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F9EF-6682-4A43-81F9-A4DD0E23D99A}">
  <dimension ref="A1:T138"/>
  <sheetViews>
    <sheetView zoomScale="80" zoomScaleNormal="80" workbookViewId="0">
      <selection activeCell="J98" sqref="J98"/>
    </sheetView>
  </sheetViews>
  <sheetFormatPr defaultColWidth="9" defaultRowHeight="13.2"/>
  <cols>
    <col min="1" max="1" width="3.77734375" style="8" customWidth="1"/>
    <col min="2" max="2" width="3.6640625" style="32" customWidth="1"/>
    <col min="3" max="3" width="2.6640625" style="32" customWidth="1"/>
    <col min="4" max="4" width="30.6640625" style="8" customWidth="1"/>
    <col min="5" max="5" width="3.6640625" style="8" customWidth="1"/>
    <col min="6" max="6" width="6.109375" style="8" customWidth="1"/>
    <col min="7" max="7" width="19.33203125" style="8" customWidth="1"/>
    <col min="8" max="8" width="4.88671875" style="8" customWidth="1"/>
    <col min="9" max="9" width="5.6640625" style="8" customWidth="1"/>
    <col min="10" max="10" width="43.44140625" style="8" customWidth="1"/>
    <col min="11" max="11" width="4.77734375" style="42" customWidth="1"/>
    <col min="12" max="12" width="5.33203125" style="8" customWidth="1"/>
    <col min="13" max="16384" width="9" style="8"/>
  </cols>
  <sheetData>
    <row r="1" spans="1:11">
      <c r="A1" s="6" t="s">
        <v>175</v>
      </c>
      <c r="B1" s="20"/>
      <c r="C1" s="20"/>
      <c r="D1" s="7"/>
      <c r="G1" s="7" t="s">
        <v>205</v>
      </c>
      <c r="H1" s="9"/>
      <c r="I1" s="9"/>
      <c r="J1" s="7"/>
      <c r="K1" s="39" t="s">
        <v>0</v>
      </c>
    </row>
    <row r="2" spans="1:11" ht="13.8" thickBot="1">
      <c r="A2" s="7"/>
      <c r="B2" s="20"/>
      <c r="C2" s="20"/>
      <c r="D2" s="7"/>
      <c r="E2" s="10" t="s">
        <v>1</v>
      </c>
      <c r="F2" s="7" t="s">
        <v>2</v>
      </c>
      <c r="G2" s="7"/>
      <c r="H2" s="9"/>
      <c r="I2" s="11"/>
      <c r="J2" s="154" t="s">
        <v>274</v>
      </c>
      <c r="K2" s="154"/>
    </row>
    <row r="3" spans="1:11">
      <c r="A3" s="155"/>
      <c r="B3" s="157" t="s">
        <v>3</v>
      </c>
      <c r="C3" s="157" t="s">
        <v>4</v>
      </c>
      <c r="D3" s="159" t="s">
        <v>5</v>
      </c>
      <c r="E3" s="161" t="s">
        <v>6</v>
      </c>
      <c r="F3" s="163" t="s">
        <v>7</v>
      </c>
      <c r="G3" s="164"/>
      <c r="H3" s="165" t="s">
        <v>8</v>
      </c>
      <c r="I3" s="166"/>
      <c r="J3" s="167" t="s">
        <v>9</v>
      </c>
      <c r="K3" s="169" t="s">
        <v>10</v>
      </c>
    </row>
    <row r="4" spans="1:11" ht="13.8" thickBot="1">
      <c r="A4" s="156"/>
      <c r="B4" s="158"/>
      <c r="C4" s="158"/>
      <c r="D4" s="160"/>
      <c r="E4" s="162"/>
      <c r="F4" s="139" t="s">
        <v>11</v>
      </c>
      <c r="G4" s="139" t="s">
        <v>12</v>
      </c>
      <c r="H4" s="12" t="s">
        <v>13</v>
      </c>
      <c r="I4" s="13" t="s">
        <v>14</v>
      </c>
      <c r="J4" s="168"/>
      <c r="K4" s="170"/>
    </row>
    <row r="5" spans="1:11" ht="25.2" customHeight="1" thickTop="1">
      <c r="A5" s="14">
        <v>1</v>
      </c>
      <c r="B5" s="15"/>
      <c r="C5" s="16"/>
      <c r="D5" s="112" t="s">
        <v>171</v>
      </c>
      <c r="E5" s="18"/>
      <c r="F5" s="112" t="s">
        <v>178</v>
      </c>
      <c r="G5" s="17" t="s">
        <v>20</v>
      </c>
      <c r="H5" s="19" t="s">
        <v>19</v>
      </c>
      <c r="I5" s="23">
        <v>0</v>
      </c>
      <c r="J5" s="70" t="s">
        <v>236</v>
      </c>
      <c r="K5" s="40"/>
    </row>
    <row r="6" spans="1:11" ht="13.8" customHeight="1">
      <c r="A6" s="43">
        <v>2</v>
      </c>
      <c r="B6" s="24" t="s">
        <v>26</v>
      </c>
      <c r="C6" s="25"/>
      <c r="D6" s="26"/>
      <c r="E6" s="59"/>
      <c r="F6" s="28" t="s">
        <v>24</v>
      </c>
      <c r="G6" s="28" t="s">
        <v>25</v>
      </c>
      <c r="H6" s="29">
        <f>I6-I5</f>
        <v>0.3</v>
      </c>
      <c r="I6" s="30">
        <v>0.3</v>
      </c>
      <c r="J6" s="46"/>
      <c r="K6" s="41"/>
    </row>
    <row r="7" spans="1:11" ht="13.8" customHeight="1">
      <c r="A7" s="43">
        <v>3</v>
      </c>
      <c r="B7" s="24" t="s">
        <v>27</v>
      </c>
      <c r="C7" s="25" t="s">
        <v>22</v>
      </c>
      <c r="D7" s="26" t="s">
        <v>28</v>
      </c>
      <c r="E7" s="59"/>
      <c r="F7" s="26" t="s">
        <v>23</v>
      </c>
      <c r="G7" s="28" t="s">
        <v>20</v>
      </c>
      <c r="H7" s="29">
        <f t="shared" ref="H7:H72" si="0">I7-I6</f>
        <v>0.10000000000000003</v>
      </c>
      <c r="I7" s="30">
        <v>0.4</v>
      </c>
      <c r="J7" s="52" t="s">
        <v>29</v>
      </c>
      <c r="K7" s="41"/>
    </row>
    <row r="8" spans="1:11" ht="13.8" customHeight="1">
      <c r="A8" s="43">
        <v>4</v>
      </c>
      <c r="B8" s="24" t="s">
        <v>30</v>
      </c>
      <c r="C8" s="25"/>
      <c r="D8" s="26"/>
      <c r="E8" s="27"/>
      <c r="F8" s="26" t="s">
        <v>31</v>
      </c>
      <c r="G8" s="28" t="s">
        <v>20</v>
      </c>
      <c r="H8" s="29">
        <f t="shared" si="0"/>
        <v>1.2999999999999998</v>
      </c>
      <c r="I8" s="30">
        <v>1.7</v>
      </c>
      <c r="J8" s="31" t="s">
        <v>32</v>
      </c>
      <c r="K8" s="41"/>
    </row>
    <row r="9" spans="1:11" ht="13.8" customHeight="1">
      <c r="A9" s="43">
        <v>5</v>
      </c>
      <c r="B9" s="24" t="s">
        <v>33</v>
      </c>
      <c r="C9" s="25"/>
      <c r="D9" s="26"/>
      <c r="E9" s="27"/>
      <c r="F9" s="26" t="s">
        <v>24</v>
      </c>
      <c r="G9" s="28" t="s">
        <v>20</v>
      </c>
      <c r="H9" s="29">
        <f t="shared" si="0"/>
        <v>0.30000000000000004</v>
      </c>
      <c r="I9" s="30">
        <v>2</v>
      </c>
      <c r="J9" s="52" t="s">
        <v>34</v>
      </c>
      <c r="K9" s="41"/>
    </row>
    <row r="10" spans="1:11" ht="13.8" customHeight="1">
      <c r="A10" s="43">
        <v>6</v>
      </c>
      <c r="B10" s="24" t="s">
        <v>35</v>
      </c>
      <c r="C10" s="25"/>
      <c r="D10" s="26"/>
      <c r="E10" s="27"/>
      <c r="F10" s="26" t="s">
        <v>23</v>
      </c>
      <c r="G10" s="28" t="s">
        <v>20</v>
      </c>
      <c r="H10" s="29">
        <f t="shared" si="0"/>
        <v>0.70000000000000018</v>
      </c>
      <c r="I10" s="30">
        <v>2.7</v>
      </c>
      <c r="J10" s="31" t="s">
        <v>181</v>
      </c>
      <c r="K10" s="41"/>
    </row>
    <row r="11" spans="1:11" ht="13.8" customHeight="1">
      <c r="A11" s="43">
        <v>7</v>
      </c>
      <c r="B11" s="24" t="s">
        <v>36</v>
      </c>
      <c r="C11" s="25"/>
      <c r="D11" s="26"/>
      <c r="E11" s="27"/>
      <c r="F11" s="26" t="s">
        <v>24</v>
      </c>
      <c r="G11" s="28" t="s">
        <v>20</v>
      </c>
      <c r="H11" s="29">
        <f t="shared" si="0"/>
        <v>0.79999999999999982</v>
      </c>
      <c r="I11" s="30">
        <v>3.5</v>
      </c>
      <c r="J11" s="31" t="s">
        <v>40</v>
      </c>
      <c r="K11" s="41"/>
    </row>
    <row r="12" spans="1:11" ht="13.8" customHeight="1">
      <c r="A12" s="43">
        <v>8</v>
      </c>
      <c r="B12" s="24" t="s">
        <v>26</v>
      </c>
      <c r="C12" s="25"/>
      <c r="D12" s="26"/>
      <c r="E12" s="27"/>
      <c r="F12" s="26" t="s">
        <v>23</v>
      </c>
      <c r="G12" s="28" t="s">
        <v>20</v>
      </c>
      <c r="H12" s="29">
        <f t="shared" si="0"/>
        <v>0.5</v>
      </c>
      <c r="I12" s="30">
        <v>4</v>
      </c>
      <c r="J12" s="31" t="s">
        <v>39</v>
      </c>
      <c r="K12" s="41"/>
    </row>
    <row r="13" spans="1:11" ht="13.8" customHeight="1">
      <c r="A13" s="43">
        <v>9</v>
      </c>
      <c r="B13" s="24" t="s">
        <v>26</v>
      </c>
      <c r="C13" s="25"/>
      <c r="D13" s="26"/>
      <c r="E13" s="27"/>
      <c r="F13" s="26" t="s">
        <v>23</v>
      </c>
      <c r="G13" s="28" t="s">
        <v>37</v>
      </c>
      <c r="H13" s="29">
        <f t="shared" si="0"/>
        <v>0.20000000000000018</v>
      </c>
      <c r="I13" s="30">
        <v>4.2</v>
      </c>
      <c r="J13" s="52" t="s">
        <v>41</v>
      </c>
      <c r="K13" s="41"/>
    </row>
    <row r="14" spans="1:11" ht="13.8" customHeight="1">
      <c r="A14" s="43">
        <v>10</v>
      </c>
      <c r="B14" s="24" t="s">
        <v>42</v>
      </c>
      <c r="C14" s="25"/>
      <c r="D14" s="26"/>
      <c r="E14" s="27"/>
      <c r="F14" s="140" t="s">
        <v>99</v>
      </c>
      <c r="G14" s="28" t="s">
        <v>37</v>
      </c>
      <c r="H14" s="29">
        <f t="shared" si="0"/>
        <v>0.20000000000000018</v>
      </c>
      <c r="I14" s="144">
        <v>4.4000000000000004</v>
      </c>
      <c r="J14" s="143" t="s">
        <v>227</v>
      </c>
      <c r="K14" s="41"/>
    </row>
    <row r="15" spans="1:11" ht="13.8" customHeight="1">
      <c r="A15" s="43">
        <v>11</v>
      </c>
      <c r="B15" s="141" t="s">
        <v>42</v>
      </c>
      <c r="C15" s="25"/>
      <c r="D15" s="26"/>
      <c r="E15" s="27"/>
      <c r="F15" s="140" t="s">
        <v>24</v>
      </c>
      <c r="G15" s="171" t="s">
        <v>38</v>
      </c>
      <c r="H15" s="29">
        <f t="shared" si="0"/>
        <v>0.29999999999999982</v>
      </c>
      <c r="I15" s="144">
        <v>4.7</v>
      </c>
      <c r="J15" s="143" t="s">
        <v>226</v>
      </c>
      <c r="K15" s="41"/>
    </row>
    <row r="16" spans="1:11" ht="13.8" customHeight="1">
      <c r="A16" s="43">
        <v>12</v>
      </c>
      <c r="B16" s="141" t="s">
        <v>237</v>
      </c>
      <c r="C16" s="25"/>
      <c r="D16" s="26"/>
      <c r="E16" s="27"/>
      <c r="F16" s="140" t="s">
        <v>238</v>
      </c>
      <c r="G16" s="171" t="s">
        <v>38</v>
      </c>
      <c r="H16" s="29">
        <f t="shared" si="0"/>
        <v>0.20000000000000018</v>
      </c>
      <c r="I16" s="144">
        <v>4.9000000000000004</v>
      </c>
      <c r="J16" s="31"/>
      <c r="K16" s="41"/>
    </row>
    <row r="17" spans="1:11" ht="13.8" customHeight="1">
      <c r="A17" s="43">
        <v>13</v>
      </c>
      <c r="B17" s="24" t="s">
        <v>35</v>
      </c>
      <c r="C17" s="25"/>
      <c r="D17" s="26"/>
      <c r="E17" s="27"/>
      <c r="F17" s="26" t="s">
        <v>23</v>
      </c>
      <c r="G17" s="28" t="s">
        <v>38</v>
      </c>
      <c r="H17" s="29">
        <f t="shared" si="0"/>
        <v>0.89999999999999947</v>
      </c>
      <c r="I17" s="144">
        <v>5.8</v>
      </c>
      <c r="J17" s="31" t="s">
        <v>44</v>
      </c>
      <c r="K17" s="41"/>
    </row>
    <row r="18" spans="1:11" ht="13.8" customHeight="1">
      <c r="A18" s="43">
        <v>14</v>
      </c>
      <c r="B18" s="24" t="s">
        <v>26</v>
      </c>
      <c r="C18" s="25"/>
      <c r="D18" s="26"/>
      <c r="E18" s="27"/>
      <c r="F18" s="26" t="s">
        <v>24</v>
      </c>
      <c r="G18" s="28" t="s">
        <v>38</v>
      </c>
      <c r="H18" s="29">
        <f t="shared" si="0"/>
        <v>0.10000000000000053</v>
      </c>
      <c r="I18" s="144">
        <f>0.5+5.4</f>
        <v>5.9</v>
      </c>
      <c r="J18" s="31" t="s">
        <v>182</v>
      </c>
      <c r="K18" s="41"/>
    </row>
    <row r="19" spans="1:11" ht="13.8" customHeight="1">
      <c r="A19" s="43">
        <v>15</v>
      </c>
      <c r="B19" s="24" t="s">
        <v>27</v>
      </c>
      <c r="C19" s="25"/>
      <c r="D19" s="26"/>
      <c r="E19" s="27"/>
      <c r="F19" s="67" t="s">
        <v>24</v>
      </c>
      <c r="G19" s="28" t="s">
        <v>46</v>
      </c>
      <c r="H19" s="29">
        <f t="shared" si="0"/>
        <v>7.5</v>
      </c>
      <c r="I19" s="144">
        <f>0.5+12.9</f>
        <v>13.4</v>
      </c>
      <c r="J19" s="31" t="s">
        <v>45</v>
      </c>
      <c r="K19" s="68"/>
    </row>
    <row r="20" spans="1:11" ht="13.8" customHeight="1">
      <c r="A20" s="43">
        <v>16</v>
      </c>
      <c r="B20" s="24" t="s">
        <v>27</v>
      </c>
      <c r="C20" s="25" t="s">
        <v>22</v>
      </c>
      <c r="D20" s="26" t="s">
        <v>48</v>
      </c>
      <c r="E20" s="27"/>
      <c r="F20" s="26" t="s">
        <v>23</v>
      </c>
      <c r="G20" s="28" t="s">
        <v>47</v>
      </c>
      <c r="H20" s="29">
        <f t="shared" si="0"/>
        <v>11.6</v>
      </c>
      <c r="I20" s="144">
        <f>0.5+24.5</f>
        <v>25</v>
      </c>
      <c r="J20" s="31" t="s">
        <v>49</v>
      </c>
      <c r="K20" s="41"/>
    </row>
    <row r="21" spans="1:11" ht="13.8" customHeight="1">
      <c r="A21" s="43">
        <v>17</v>
      </c>
      <c r="B21" s="24" t="s">
        <v>35</v>
      </c>
      <c r="C21" s="25"/>
      <c r="D21" s="26"/>
      <c r="E21" s="27"/>
      <c r="F21" s="26" t="s">
        <v>23</v>
      </c>
      <c r="G21" s="28" t="s">
        <v>51</v>
      </c>
      <c r="H21" s="29">
        <f t="shared" si="0"/>
        <v>1.3000000000000007</v>
      </c>
      <c r="I21" s="144">
        <f>0.5+25.8</f>
        <v>26.3</v>
      </c>
      <c r="J21" s="31" t="s">
        <v>50</v>
      </c>
      <c r="K21" s="41"/>
    </row>
    <row r="22" spans="1:11" ht="13.8" customHeight="1">
      <c r="A22" s="43">
        <v>19</v>
      </c>
      <c r="B22" s="24" t="s">
        <v>26</v>
      </c>
      <c r="C22" s="25"/>
      <c r="D22" s="26"/>
      <c r="E22" s="27"/>
      <c r="F22" s="26" t="s">
        <v>24</v>
      </c>
      <c r="G22" s="28" t="s">
        <v>52</v>
      </c>
      <c r="H22" s="29">
        <f t="shared" si="0"/>
        <v>10.599999999999998</v>
      </c>
      <c r="I22" s="144">
        <f>0.5+36.4</f>
        <v>36.9</v>
      </c>
      <c r="J22" s="31"/>
      <c r="K22" s="41"/>
    </row>
    <row r="23" spans="1:11" ht="13.8" customHeight="1">
      <c r="A23" s="43">
        <v>20</v>
      </c>
      <c r="B23" s="24" t="s">
        <v>27</v>
      </c>
      <c r="C23" s="25"/>
      <c r="D23" s="26"/>
      <c r="E23" s="27"/>
      <c r="F23" s="26" t="s">
        <v>23</v>
      </c>
      <c r="G23" s="28" t="s">
        <v>54</v>
      </c>
      <c r="H23" s="29">
        <f t="shared" si="0"/>
        <v>8</v>
      </c>
      <c r="I23" s="144">
        <f>0.5+44.4</f>
        <v>44.9</v>
      </c>
      <c r="J23" s="31" t="s">
        <v>53</v>
      </c>
      <c r="K23" s="41"/>
    </row>
    <row r="24" spans="1:11" ht="33" customHeight="1">
      <c r="A24" s="14">
        <v>21</v>
      </c>
      <c r="B24" s="108" t="s">
        <v>27</v>
      </c>
      <c r="C24" s="109" t="s">
        <v>22</v>
      </c>
      <c r="D24" s="110" t="s">
        <v>172</v>
      </c>
      <c r="E24" s="125"/>
      <c r="F24" s="110" t="s">
        <v>55</v>
      </c>
      <c r="G24" s="17" t="s">
        <v>56</v>
      </c>
      <c r="H24" s="126">
        <f t="shared" si="0"/>
        <v>3.8000000000000043</v>
      </c>
      <c r="I24" s="145">
        <f>0.5+48.2</f>
        <v>48.7</v>
      </c>
      <c r="J24" s="127" t="s">
        <v>206</v>
      </c>
      <c r="K24" s="128">
        <f>I24</f>
        <v>48.7</v>
      </c>
    </row>
    <row r="25" spans="1:11" ht="24.6" customHeight="1">
      <c r="A25" s="43">
        <v>22</v>
      </c>
      <c r="B25" s="24" t="s">
        <v>33</v>
      </c>
      <c r="C25" s="25" t="s">
        <v>22</v>
      </c>
      <c r="D25" s="26" t="s">
        <v>57</v>
      </c>
      <c r="E25" s="27"/>
      <c r="F25" s="26" t="s">
        <v>24</v>
      </c>
      <c r="G25" s="28" t="s">
        <v>58</v>
      </c>
      <c r="H25" s="29">
        <f t="shared" si="0"/>
        <v>3.2999999999999972</v>
      </c>
      <c r="I25" s="144">
        <f>0.5+51.5</f>
        <v>52</v>
      </c>
      <c r="J25" s="31" t="s">
        <v>183</v>
      </c>
      <c r="K25" s="41"/>
    </row>
    <row r="26" spans="1:11" ht="13.8" customHeight="1">
      <c r="A26" s="43">
        <v>23</v>
      </c>
      <c r="B26" s="24" t="s">
        <v>27</v>
      </c>
      <c r="C26" s="25" t="s">
        <v>22</v>
      </c>
      <c r="D26" s="26"/>
      <c r="E26" s="27"/>
      <c r="F26" s="26" t="s">
        <v>23</v>
      </c>
      <c r="G26" s="28" t="s">
        <v>59</v>
      </c>
      <c r="H26" s="29">
        <f t="shared" si="0"/>
        <v>3.8999999999999986</v>
      </c>
      <c r="I26" s="144">
        <f>0.5+55.4</f>
        <v>55.9</v>
      </c>
      <c r="J26" s="31" t="s">
        <v>184</v>
      </c>
      <c r="K26" s="41"/>
    </row>
    <row r="27" spans="1:11" ht="13.8" customHeight="1">
      <c r="A27" s="43">
        <v>24</v>
      </c>
      <c r="B27" s="24" t="s">
        <v>26</v>
      </c>
      <c r="C27" s="25" t="s">
        <v>22</v>
      </c>
      <c r="D27" s="26"/>
      <c r="E27" s="27"/>
      <c r="F27" s="26" t="s">
        <v>24</v>
      </c>
      <c r="G27" s="28" t="s">
        <v>59</v>
      </c>
      <c r="H27" s="29">
        <f t="shared" si="0"/>
        <v>0.39999999999999858</v>
      </c>
      <c r="I27" s="144">
        <f>0.5+55.8</f>
        <v>56.3</v>
      </c>
      <c r="J27" s="31"/>
      <c r="K27" s="41"/>
    </row>
    <row r="28" spans="1:11" ht="13.8" customHeight="1">
      <c r="A28" s="43">
        <v>25</v>
      </c>
      <c r="B28" s="24" t="s">
        <v>42</v>
      </c>
      <c r="C28" s="25" t="s">
        <v>22</v>
      </c>
      <c r="D28" s="26" t="s">
        <v>60</v>
      </c>
      <c r="E28" s="27"/>
      <c r="F28" s="26" t="s">
        <v>24</v>
      </c>
      <c r="G28" s="28" t="s">
        <v>59</v>
      </c>
      <c r="H28" s="29">
        <f t="shared" si="0"/>
        <v>1.4000000000000057</v>
      </c>
      <c r="I28" s="144">
        <f>0.5+57.2</f>
        <v>57.7</v>
      </c>
      <c r="J28" s="31" t="s">
        <v>63</v>
      </c>
      <c r="K28" s="68"/>
    </row>
    <row r="29" spans="1:11" ht="13.8" customHeight="1">
      <c r="A29" s="43">
        <v>26</v>
      </c>
      <c r="B29" s="24" t="s">
        <v>26</v>
      </c>
      <c r="C29" s="25"/>
      <c r="D29" s="26"/>
      <c r="E29" s="27"/>
      <c r="F29" s="26" t="s">
        <v>23</v>
      </c>
      <c r="G29" s="28" t="s">
        <v>62</v>
      </c>
      <c r="H29" s="29">
        <f t="shared" si="0"/>
        <v>5</v>
      </c>
      <c r="I29" s="144">
        <f>0.5+62.2</f>
        <v>62.7</v>
      </c>
      <c r="J29" s="31" t="s">
        <v>64</v>
      </c>
      <c r="K29" s="41"/>
    </row>
    <row r="30" spans="1:11" ht="25.2" customHeight="1">
      <c r="A30" s="43">
        <v>27</v>
      </c>
      <c r="B30" s="86" t="s">
        <v>27</v>
      </c>
      <c r="C30" s="25" t="s">
        <v>22</v>
      </c>
      <c r="D30" s="140" t="s">
        <v>235</v>
      </c>
      <c r="E30" s="27"/>
      <c r="F30" s="26" t="s">
        <v>23</v>
      </c>
      <c r="G30" s="28" t="s">
        <v>20</v>
      </c>
      <c r="H30" s="29">
        <f t="shared" si="0"/>
        <v>8.2999999999999972</v>
      </c>
      <c r="I30" s="144">
        <f>0.5+70.5</f>
        <v>71</v>
      </c>
      <c r="J30" s="31" t="s">
        <v>186</v>
      </c>
      <c r="K30" s="41"/>
    </row>
    <row r="31" spans="1:11" ht="13.8" customHeight="1">
      <c r="A31" s="43">
        <v>28</v>
      </c>
      <c r="B31" s="86" t="s">
        <v>26</v>
      </c>
      <c r="C31" s="25"/>
      <c r="D31" s="26"/>
      <c r="E31" s="27"/>
      <c r="F31" s="26" t="s">
        <v>24</v>
      </c>
      <c r="G31" s="28" t="s">
        <v>69</v>
      </c>
      <c r="H31" s="29">
        <f t="shared" si="0"/>
        <v>0.79999999999999716</v>
      </c>
      <c r="I31" s="144">
        <f>0.5+71.3</f>
        <v>71.8</v>
      </c>
      <c r="J31" s="31" t="s">
        <v>185</v>
      </c>
      <c r="K31" s="41"/>
    </row>
    <row r="32" spans="1:11" ht="13.8" customHeight="1">
      <c r="A32" s="43">
        <v>29</v>
      </c>
      <c r="B32" s="86" t="s">
        <v>42</v>
      </c>
      <c r="C32" s="25" t="s">
        <v>22</v>
      </c>
      <c r="D32" s="26" t="s">
        <v>70</v>
      </c>
      <c r="E32" s="27"/>
      <c r="F32" s="67" t="s">
        <v>24</v>
      </c>
      <c r="G32" s="28" t="s">
        <v>69</v>
      </c>
      <c r="H32" s="29">
        <f t="shared" si="0"/>
        <v>2.7999999999999972</v>
      </c>
      <c r="I32" s="144">
        <f>0.5+74.1</f>
        <v>74.599999999999994</v>
      </c>
      <c r="J32" s="31" t="s">
        <v>71</v>
      </c>
      <c r="K32" s="41"/>
    </row>
    <row r="33" spans="1:11" ht="24" customHeight="1">
      <c r="A33" s="43">
        <v>30</v>
      </c>
      <c r="B33" s="24" t="s">
        <v>27</v>
      </c>
      <c r="C33" s="25" t="s">
        <v>22</v>
      </c>
      <c r="D33" s="26" t="s">
        <v>73</v>
      </c>
      <c r="E33" s="27"/>
      <c r="F33" s="26" t="s">
        <v>23</v>
      </c>
      <c r="G33" s="28" t="s">
        <v>72</v>
      </c>
      <c r="H33" s="29">
        <f t="shared" si="0"/>
        <v>4.2000000000000028</v>
      </c>
      <c r="I33" s="144">
        <f>0.5+78.3</f>
        <v>78.8</v>
      </c>
      <c r="J33" s="31" t="s">
        <v>74</v>
      </c>
      <c r="K33" s="41"/>
    </row>
    <row r="34" spans="1:11" ht="24.6" customHeight="1">
      <c r="A34" s="43">
        <v>31</v>
      </c>
      <c r="B34" s="24" t="s">
        <v>75</v>
      </c>
      <c r="C34" s="25" t="s">
        <v>22</v>
      </c>
      <c r="D34" s="26" t="s">
        <v>76</v>
      </c>
      <c r="E34" s="27"/>
      <c r="F34" s="26" t="s">
        <v>24</v>
      </c>
      <c r="G34" s="28" t="s">
        <v>69</v>
      </c>
      <c r="H34" s="29">
        <f t="shared" si="0"/>
        <v>0.60000000000000853</v>
      </c>
      <c r="I34" s="144">
        <f>0.5+78.9</f>
        <v>79.400000000000006</v>
      </c>
      <c r="J34" s="31" t="s">
        <v>77</v>
      </c>
      <c r="K34" s="41"/>
    </row>
    <row r="35" spans="1:11" ht="13.8" customHeight="1">
      <c r="A35" s="43">
        <v>32</v>
      </c>
      <c r="B35" s="24" t="s">
        <v>27</v>
      </c>
      <c r="C35" s="25" t="s">
        <v>22</v>
      </c>
      <c r="D35" s="26"/>
      <c r="E35" s="69"/>
      <c r="F35" s="26" t="s">
        <v>23</v>
      </c>
      <c r="G35" s="28" t="s">
        <v>69</v>
      </c>
      <c r="H35" s="29">
        <f t="shared" si="0"/>
        <v>9.0999999999999943</v>
      </c>
      <c r="I35" s="144">
        <f>0.5+88</f>
        <v>88.5</v>
      </c>
      <c r="J35" s="31" t="s">
        <v>78</v>
      </c>
      <c r="K35" s="41"/>
    </row>
    <row r="36" spans="1:11" ht="13.8" customHeight="1">
      <c r="A36" s="43">
        <v>33</v>
      </c>
      <c r="B36" s="24" t="s">
        <v>26</v>
      </c>
      <c r="C36" s="25"/>
      <c r="D36" s="26"/>
      <c r="E36" s="59"/>
      <c r="F36" s="26" t="s">
        <v>24</v>
      </c>
      <c r="G36" s="28" t="s">
        <v>80</v>
      </c>
      <c r="H36" s="29">
        <f t="shared" si="0"/>
        <v>15.299999999999997</v>
      </c>
      <c r="I36" s="144">
        <f>0.5+103.3</f>
        <v>103.8</v>
      </c>
      <c r="J36" s="52" t="s">
        <v>79</v>
      </c>
      <c r="K36" s="41"/>
    </row>
    <row r="37" spans="1:11" ht="13.8" customHeight="1">
      <c r="A37" s="43">
        <v>34</v>
      </c>
      <c r="B37" s="24" t="s">
        <v>27</v>
      </c>
      <c r="C37" s="25" t="s">
        <v>22</v>
      </c>
      <c r="D37" s="26" t="s">
        <v>81</v>
      </c>
      <c r="E37" s="59"/>
      <c r="F37" s="26" t="s">
        <v>24</v>
      </c>
      <c r="G37" s="28" t="s">
        <v>82</v>
      </c>
      <c r="H37" s="29">
        <f t="shared" si="0"/>
        <v>2.6000000000000085</v>
      </c>
      <c r="I37" s="144">
        <f>0.5+105.9</f>
        <v>106.4</v>
      </c>
      <c r="J37" s="31" t="s">
        <v>83</v>
      </c>
      <c r="K37" s="41"/>
    </row>
    <row r="38" spans="1:11" ht="13.8" customHeight="1">
      <c r="A38" s="43">
        <v>35</v>
      </c>
      <c r="B38" s="24" t="s">
        <v>30</v>
      </c>
      <c r="C38" s="25"/>
      <c r="D38" s="26"/>
      <c r="E38" s="69"/>
      <c r="F38" s="26" t="s">
        <v>85</v>
      </c>
      <c r="G38" s="28" t="s">
        <v>82</v>
      </c>
      <c r="H38" s="29">
        <f t="shared" si="0"/>
        <v>2.7999999999999972</v>
      </c>
      <c r="I38" s="144">
        <f>0.5+108.7</f>
        <v>109.2</v>
      </c>
      <c r="J38" s="52" t="s">
        <v>86</v>
      </c>
      <c r="K38" s="41"/>
    </row>
    <row r="39" spans="1:11" ht="13.8" customHeight="1">
      <c r="A39" s="43">
        <v>36</v>
      </c>
      <c r="B39" s="24" t="s">
        <v>26</v>
      </c>
      <c r="C39" s="25"/>
      <c r="D39" s="26"/>
      <c r="E39" s="27"/>
      <c r="F39" s="26" t="s">
        <v>24</v>
      </c>
      <c r="G39" s="28" t="s">
        <v>82</v>
      </c>
      <c r="H39" s="29">
        <f t="shared" si="0"/>
        <v>0.20000000000000284</v>
      </c>
      <c r="I39" s="144">
        <f>0.5+108.9</f>
        <v>109.4</v>
      </c>
      <c r="J39" s="31" t="s">
        <v>87</v>
      </c>
      <c r="K39" s="68"/>
    </row>
    <row r="40" spans="1:11" ht="13.8" customHeight="1">
      <c r="A40" s="43">
        <v>37</v>
      </c>
      <c r="B40" s="24" t="s">
        <v>42</v>
      </c>
      <c r="C40" s="25" t="s">
        <v>22</v>
      </c>
      <c r="D40" s="26" t="s">
        <v>88</v>
      </c>
      <c r="E40" s="27"/>
      <c r="F40" s="67" t="s">
        <v>24</v>
      </c>
      <c r="G40" s="28" t="s">
        <v>82</v>
      </c>
      <c r="H40" s="29">
        <f t="shared" si="0"/>
        <v>0.19999999999998863</v>
      </c>
      <c r="I40" s="144">
        <f>0.5+109.1</f>
        <v>109.6</v>
      </c>
      <c r="J40" s="31" t="s">
        <v>89</v>
      </c>
      <c r="K40" s="68"/>
    </row>
    <row r="41" spans="1:11" ht="33.6" customHeight="1">
      <c r="A41" s="14">
        <v>38</v>
      </c>
      <c r="B41" s="108" t="s">
        <v>27</v>
      </c>
      <c r="C41" s="109" t="s">
        <v>22</v>
      </c>
      <c r="D41" s="110" t="s">
        <v>173</v>
      </c>
      <c r="E41" s="22"/>
      <c r="F41" s="110" t="s">
        <v>90</v>
      </c>
      <c r="G41" s="17" t="s">
        <v>82</v>
      </c>
      <c r="H41" s="126">
        <f t="shared" si="0"/>
        <v>0.70000000000000284</v>
      </c>
      <c r="I41" s="145">
        <f>0.5+109.8</f>
        <v>110.3</v>
      </c>
      <c r="J41" s="127" t="s">
        <v>275</v>
      </c>
      <c r="K41" s="128">
        <f>I41-I24</f>
        <v>61.599999999999994</v>
      </c>
    </row>
    <row r="42" spans="1:11" ht="24.6" customHeight="1">
      <c r="A42" s="43">
        <v>39</v>
      </c>
      <c r="B42" s="24" t="s">
        <v>27</v>
      </c>
      <c r="C42" s="25" t="s">
        <v>22</v>
      </c>
      <c r="D42" s="26" t="s">
        <v>187</v>
      </c>
      <c r="E42" s="27"/>
      <c r="F42" s="67" t="s">
        <v>23</v>
      </c>
      <c r="G42" s="28" t="s">
        <v>20</v>
      </c>
      <c r="H42" s="29">
        <f t="shared" si="0"/>
        <v>0.40000000000000568</v>
      </c>
      <c r="I42" s="144">
        <f>0.5+110.2</f>
        <v>110.7</v>
      </c>
      <c r="J42" s="31" t="s">
        <v>91</v>
      </c>
      <c r="K42" s="68"/>
    </row>
    <row r="43" spans="1:11" ht="13.8" customHeight="1">
      <c r="A43" s="43">
        <v>40</v>
      </c>
      <c r="B43" s="24" t="s">
        <v>42</v>
      </c>
      <c r="C43" s="25"/>
      <c r="D43" s="26"/>
      <c r="E43" s="27"/>
      <c r="F43" s="26" t="s">
        <v>24</v>
      </c>
      <c r="G43" s="28" t="s">
        <v>20</v>
      </c>
      <c r="H43" s="29">
        <f t="shared" si="0"/>
        <v>3.2000000000000028</v>
      </c>
      <c r="I43" s="144">
        <f>0.5+113.4</f>
        <v>113.9</v>
      </c>
      <c r="J43" s="31" t="s">
        <v>92</v>
      </c>
      <c r="K43" s="41"/>
    </row>
    <row r="44" spans="1:11" ht="13.8" customHeight="1">
      <c r="A44" s="43">
        <v>41</v>
      </c>
      <c r="B44" s="24" t="s">
        <v>33</v>
      </c>
      <c r="C44" s="25"/>
      <c r="D44" s="26"/>
      <c r="E44" s="27"/>
      <c r="F44" s="26" t="s">
        <v>23</v>
      </c>
      <c r="G44" s="28" t="s">
        <v>20</v>
      </c>
      <c r="H44" s="29">
        <f t="shared" si="0"/>
        <v>1</v>
      </c>
      <c r="I44" s="144">
        <v>114.9</v>
      </c>
      <c r="J44" s="153" t="s">
        <v>233</v>
      </c>
      <c r="K44" s="41"/>
    </row>
    <row r="45" spans="1:11" ht="13.8" customHeight="1">
      <c r="A45" s="43">
        <v>42</v>
      </c>
      <c r="B45" s="53" t="s">
        <v>27</v>
      </c>
      <c r="C45" s="54"/>
      <c r="D45" s="26"/>
      <c r="E45" s="59"/>
      <c r="F45" s="26" t="s">
        <v>24</v>
      </c>
      <c r="G45" s="28" t="s">
        <v>188</v>
      </c>
      <c r="H45" s="29">
        <f t="shared" si="0"/>
        <v>1.2999999999999972</v>
      </c>
      <c r="I45" s="144">
        <f>0.5+115.7</f>
        <v>116.2</v>
      </c>
      <c r="J45" s="31" t="s">
        <v>95</v>
      </c>
      <c r="K45" s="41"/>
    </row>
    <row r="46" spans="1:11" ht="36" customHeight="1">
      <c r="A46" s="43">
        <v>43</v>
      </c>
      <c r="B46" s="24" t="s">
        <v>27</v>
      </c>
      <c r="C46" s="25" t="s">
        <v>22</v>
      </c>
      <c r="D46" s="26" t="s">
        <v>189</v>
      </c>
      <c r="E46" s="27"/>
      <c r="F46" s="26" t="s">
        <v>23</v>
      </c>
      <c r="G46" s="28" t="s">
        <v>190</v>
      </c>
      <c r="H46" s="29">
        <f t="shared" si="0"/>
        <v>0.89999999999999147</v>
      </c>
      <c r="I46" s="144">
        <f>0.5+116.6</f>
        <v>117.1</v>
      </c>
      <c r="J46" s="31" t="s">
        <v>191</v>
      </c>
      <c r="K46" s="41"/>
    </row>
    <row r="47" spans="1:11" ht="34.200000000000003" customHeight="1" thickBot="1">
      <c r="A47" s="117">
        <v>44</v>
      </c>
      <c r="B47" s="104" t="s">
        <v>27</v>
      </c>
      <c r="C47" s="105"/>
      <c r="D47" s="111" t="s">
        <v>174</v>
      </c>
      <c r="E47" s="99"/>
      <c r="F47" s="111" t="s">
        <v>96</v>
      </c>
      <c r="G47" s="106" t="s">
        <v>20</v>
      </c>
      <c r="H47" s="129">
        <f t="shared" si="0"/>
        <v>80.900000000000006</v>
      </c>
      <c r="I47" s="146">
        <f>0.5+197.5</f>
        <v>198</v>
      </c>
      <c r="J47" s="130" t="s">
        <v>207</v>
      </c>
      <c r="K47" s="131">
        <f>I47-I41</f>
        <v>87.7</v>
      </c>
    </row>
    <row r="48" spans="1:11">
      <c r="A48" s="6" t="s">
        <v>175</v>
      </c>
      <c r="B48" s="20"/>
      <c r="C48" s="20"/>
      <c r="D48" s="7"/>
      <c r="G48" s="7" t="s">
        <v>176</v>
      </c>
      <c r="H48" s="9"/>
      <c r="I48" s="9"/>
      <c r="J48" s="7"/>
      <c r="K48" s="39" t="s">
        <v>177</v>
      </c>
    </row>
    <row r="49" spans="1:12" ht="13.8" thickBot="1">
      <c r="A49" s="7"/>
      <c r="B49" s="20"/>
      <c r="C49" s="20"/>
      <c r="D49" s="7"/>
      <c r="E49" s="10" t="s">
        <v>1</v>
      </c>
      <c r="F49" s="7" t="s">
        <v>2</v>
      </c>
      <c r="G49" s="7"/>
      <c r="H49" s="9"/>
      <c r="I49" s="11"/>
      <c r="J49" s="154" t="str">
        <f>J2</f>
        <v>ver.1.2.0</v>
      </c>
      <c r="K49" s="154"/>
    </row>
    <row r="50" spans="1:12">
      <c r="A50" s="155"/>
      <c r="B50" s="157" t="s">
        <v>3</v>
      </c>
      <c r="C50" s="157" t="s">
        <v>4</v>
      </c>
      <c r="D50" s="159" t="s">
        <v>5</v>
      </c>
      <c r="E50" s="161" t="s">
        <v>6</v>
      </c>
      <c r="F50" s="163" t="s">
        <v>7</v>
      </c>
      <c r="G50" s="164"/>
      <c r="H50" s="165" t="s">
        <v>8</v>
      </c>
      <c r="I50" s="166"/>
      <c r="J50" s="167" t="s">
        <v>9</v>
      </c>
      <c r="K50" s="169" t="s">
        <v>10</v>
      </c>
    </row>
    <row r="51" spans="1:12" ht="13.8" thickBot="1">
      <c r="A51" s="156"/>
      <c r="B51" s="158"/>
      <c r="C51" s="158"/>
      <c r="D51" s="160"/>
      <c r="E51" s="162"/>
      <c r="F51" s="139" t="s">
        <v>11</v>
      </c>
      <c r="G51" s="139" t="s">
        <v>12</v>
      </c>
      <c r="H51" s="12" t="s">
        <v>13</v>
      </c>
      <c r="I51" s="13" t="s">
        <v>14</v>
      </c>
      <c r="J51" s="168"/>
      <c r="K51" s="170"/>
    </row>
    <row r="52" spans="1:12" ht="13.8" customHeight="1" thickTop="1">
      <c r="A52" s="43">
        <v>45</v>
      </c>
      <c r="B52" s="88" t="s">
        <v>36</v>
      </c>
      <c r="C52" s="89" t="s">
        <v>22</v>
      </c>
      <c r="D52" s="142" t="s">
        <v>220</v>
      </c>
      <c r="E52" s="91"/>
      <c r="F52" s="90" t="s">
        <v>24</v>
      </c>
      <c r="G52" s="90" t="s">
        <v>100</v>
      </c>
      <c r="H52" s="29">
        <f>I52-I47</f>
        <v>2</v>
      </c>
      <c r="I52" s="147">
        <f>0.5+199.5</f>
        <v>200</v>
      </c>
      <c r="J52" s="93" t="s">
        <v>97</v>
      </c>
      <c r="K52" s="94"/>
    </row>
    <row r="53" spans="1:12" ht="13.8" customHeight="1">
      <c r="A53" s="43">
        <v>46</v>
      </c>
      <c r="B53" s="53" t="s">
        <v>33</v>
      </c>
      <c r="C53" s="25" t="s">
        <v>22</v>
      </c>
      <c r="D53" s="26" t="s">
        <v>102</v>
      </c>
      <c r="E53" s="27"/>
      <c r="F53" s="26" t="s">
        <v>23</v>
      </c>
      <c r="G53" s="28" t="s">
        <v>101</v>
      </c>
      <c r="H53" s="29">
        <f t="shared" si="0"/>
        <v>20.5</v>
      </c>
      <c r="I53" s="144">
        <f>0.5+220</f>
        <v>220.5</v>
      </c>
      <c r="J53" s="93" t="s">
        <v>103</v>
      </c>
      <c r="K53" s="41"/>
    </row>
    <row r="54" spans="1:12" ht="13.8" customHeight="1">
      <c r="A54" s="95">
        <v>47</v>
      </c>
      <c r="B54" s="62" t="s">
        <v>30</v>
      </c>
      <c r="C54" s="63" t="s">
        <v>22</v>
      </c>
      <c r="D54" s="58" t="s">
        <v>104</v>
      </c>
      <c r="E54" s="92"/>
      <c r="F54" s="87" t="s">
        <v>24</v>
      </c>
      <c r="G54" s="58" t="s">
        <v>20</v>
      </c>
      <c r="H54" s="29">
        <f t="shared" si="0"/>
        <v>13.300000000000011</v>
      </c>
      <c r="I54" s="147">
        <f>0.5+233.3</f>
        <v>233.8</v>
      </c>
      <c r="J54" s="96"/>
      <c r="K54" s="64"/>
    </row>
    <row r="55" spans="1:12" ht="13.8" customHeight="1">
      <c r="A55" s="182">
        <v>48</v>
      </c>
      <c r="B55" s="118" t="s">
        <v>27</v>
      </c>
      <c r="C55" s="119" t="s">
        <v>22</v>
      </c>
      <c r="D55" s="44"/>
      <c r="E55" s="10" t="s">
        <v>1</v>
      </c>
      <c r="F55" s="191" t="s">
        <v>24</v>
      </c>
      <c r="G55" s="174" t="s">
        <v>250</v>
      </c>
      <c r="H55" s="192">
        <f t="shared" si="0"/>
        <v>6.7999999999999829</v>
      </c>
      <c r="I55" s="151">
        <v>240.6</v>
      </c>
      <c r="J55" s="196" t="s">
        <v>272</v>
      </c>
      <c r="K55" s="183"/>
      <c r="L55" s="21"/>
    </row>
    <row r="56" spans="1:12" ht="13.8" customHeight="1">
      <c r="A56" s="186" t="s">
        <v>256</v>
      </c>
      <c r="B56" s="187" t="s">
        <v>259</v>
      </c>
      <c r="C56" s="188"/>
      <c r="D56" s="174"/>
      <c r="E56" s="194" t="s">
        <v>1</v>
      </c>
      <c r="F56" s="174" t="s">
        <v>260</v>
      </c>
      <c r="G56" s="175" t="s">
        <v>251</v>
      </c>
      <c r="H56" s="192">
        <f t="shared" si="0"/>
        <v>0.59999999999999432</v>
      </c>
      <c r="I56" s="185">
        <v>241.2</v>
      </c>
      <c r="J56" s="189" t="s">
        <v>261</v>
      </c>
      <c r="K56" s="190"/>
      <c r="L56" s="21"/>
    </row>
    <row r="57" spans="1:12" ht="13.8" customHeight="1">
      <c r="A57" s="186" t="s">
        <v>258</v>
      </c>
      <c r="B57" s="187" t="s">
        <v>259</v>
      </c>
      <c r="C57" s="188"/>
      <c r="D57" s="174"/>
      <c r="E57" s="194" t="s">
        <v>1</v>
      </c>
      <c r="F57" s="174" t="s">
        <v>263</v>
      </c>
      <c r="G57" s="174" t="s">
        <v>264</v>
      </c>
      <c r="H57" s="192">
        <f t="shared" si="0"/>
        <v>1.6000000000000227</v>
      </c>
      <c r="I57" s="185">
        <v>242.8</v>
      </c>
      <c r="J57" s="189" t="s">
        <v>262</v>
      </c>
      <c r="K57" s="190"/>
      <c r="L57" s="21"/>
    </row>
    <row r="58" spans="1:12" ht="13.8" customHeight="1">
      <c r="A58" s="43">
        <v>49</v>
      </c>
      <c r="B58" s="24" t="s">
        <v>27</v>
      </c>
      <c r="C58" s="173"/>
      <c r="D58" s="184"/>
      <c r="E58" s="194" t="s">
        <v>1</v>
      </c>
      <c r="F58" s="193" t="s">
        <v>23</v>
      </c>
      <c r="G58" s="51" t="s">
        <v>108</v>
      </c>
      <c r="H58" s="192">
        <f t="shared" si="0"/>
        <v>0.59999999999999432</v>
      </c>
      <c r="I58" s="144">
        <f>243.4</f>
        <v>243.4</v>
      </c>
      <c r="J58" s="51" t="s">
        <v>265</v>
      </c>
      <c r="K58" s="47"/>
      <c r="L58" s="21"/>
    </row>
    <row r="59" spans="1:12" ht="13.8" customHeight="1">
      <c r="A59" s="43">
        <v>50</v>
      </c>
      <c r="B59" s="24" t="s">
        <v>27</v>
      </c>
      <c r="C59" s="48" t="s">
        <v>22</v>
      </c>
      <c r="D59" s="49" t="s">
        <v>109</v>
      </c>
      <c r="E59" s="50"/>
      <c r="F59" s="49" t="s">
        <v>23</v>
      </c>
      <c r="G59" s="51" t="s">
        <v>110</v>
      </c>
      <c r="H59" s="29">
        <f>I59-I58</f>
        <v>2.7999999999999829</v>
      </c>
      <c r="I59" s="144">
        <f>1.5+244.7</f>
        <v>246.2</v>
      </c>
      <c r="J59" s="52" t="s">
        <v>111</v>
      </c>
      <c r="K59" s="41"/>
      <c r="L59" s="21"/>
    </row>
    <row r="60" spans="1:12" ht="13.8" customHeight="1">
      <c r="A60" s="43">
        <v>51</v>
      </c>
      <c r="B60" s="24" t="s">
        <v>42</v>
      </c>
      <c r="C60" s="48"/>
      <c r="D60" s="49"/>
      <c r="E60" s="50"/>
      <c r="F60" s="49" t="s">
        <v>24</v>
      </c>
      <c r="G60" s="51" t="s">
        <v>20</v>
      </c>
      <c r="H60" s="29">
        <f t="shared" si="0"/>
        <v>2.3000000000000114</v>
      </c>
      <c r="I60" s="144">
        <f>1.1+247.4</f>
        <v>248.5</v>
      </c>
      <c r="J60" s="153" t="s">
        <v>271</v>
      </c>
      <c r="K60" s="41"/>
      <c r="L60" s="21"/>
    </row>
    <row r="61" spans="1:12" ht="13.8" customHeight="1">
      <c r="A61" s="43">
        <v>52</v>
      </c>
      <c r="B61" s="53" t="s">
        <v>27</v>
      </c>
      <c r="C61" s="54" t="s">
        <v>22</v>
      </c>
      <c r="D61" s="28" t="s">
        <v>113</v>
      </c>
      <c r="E61" s="69"/>
      <c r="F61" s="55" t="s">
        <v>24</v>
      </c>
      <c r="G61" s="26" t="s">
        <v>114</v>
      </c>
      <c r="H61" s="29">
        <f t="shared" si="0"/>
        <v>0.90000000000000568</v>
      </c>
      <c r="I61" s="144">
        <f>1.1+248.3</f>
        <v>249.4</v>
      </c>
      <c r="J61" s="52"/>
      <c r="K61" s="41"/>
    </row>
    <row r="62" spans="1:12" ht="13.8" customHeight="1">
      <c r="A62" s="43">
        <v>53</v>
      </c>
      <c r="B62" s="24" t="s">
        <v>30</v>
      </c>
      <c r="C62" s="25"/>
      <c r="D62" s="26"/>
      <c r="E62" s="27"/>
      <c r="F62" s="26" t="s">
        <v>31</v>
      </c>
      <c r="G62" s="26" t="s">
        <v>114</v>
      </c>
      <c r="H62" s="29">
        <f t="shared" si="0"/>
        <v>5.2999999999999829</v>
      </c>
      <c r="I62" s="144">
        <f>1.1+253.6</f>
        <v>254.7</v>
      </c>
      <c r="J62" s="52" t="s">
        <v>116</v>
      </c>
      <c r="K62" s="41"/>
    </row>
    <row r="63" spans="1:12" ht="34.799999999999997" customHeight="1">
      <c r="A63" s="14">
        <v>54</v>
      </c>
      <c r="B63" s="108" t="s">
        <v>27</v>
      </c>
      <c r="C63" s="109" t="s">
        <v>22</v>
      </c>
      <c r="D63" s="110" t="s">
        <v>179</v>
      </c>
      <c r="E63" s="22"/>
      <c r="F63" s="110" t="s">
        <v>117</v>
      </c>
      <c r="G63" s="17" t="s">
        <v>118</v>
      </c>
      <c r="H63" s="126">
        <f t="shared" si="0"/>
        <v>7.3000000000000114</v>
      </c>
      <c r="I63" s="145">
        <f>1.1+260.9</f>
        <v>262</v>
      </c>
      <c r="J63" s="127" t="s">
        <v>208</v>
      </c>
      <c r="K63" s="128">
        <f>I63-I47</f>
        <v>64</v>
      </c>
    </row>
    <row r="64" spans="1:12" ht="13.8" customHeight="1">
      <c r="A64" s="116">
        <v>55</v>
      </c>
      <c r="B64" s="62" t="s">
        <v>27</v>
      </c>
      <c r="C64" s="63" t="s">
        <v>22</v>
      </c>
      <c r="D64" s="58" t="s">
        <v>119</v>
      </c>
      <c r="E64" s="59"/>
      <c r="F64" s="58" t="s">
        <v>24</v>
      </c>
      <c r="G64" s="26" t="s">
        <v>120</v>
      </c>
      <c r="H64" s="29">
        <f t="shared" si="0"/>
        <v>1</v>
      </c>
      <c r="I64" s="147">
        <f>1.1+261.9</f>
        <v>263</v>
      </c>
      <c r="J64" s="60"/>
      <c r="K64" s="61"/>
    </row>
    <row r="65" spans="1:11" ht="13.8" customHeight="1">
      <c r="A65" s="43">
        <v>56</v>
      </c>
      <c r="B65" s="62" t="s">
        <v>26</v>
      </c>
      <c r="C65" s="63"/>
      <c r="D65" s="58"/>
      <c r="E65" s="59"/>
      <c r="F65" s="58" t="s">
        <v>24</v>
      </c>
      <c r="G65" s="58" t="s">
        <v>122</v>
      </c>
      <c r="H65" s="29">
        <f t="shared" si="0"/>
        <v>10.200000000000045</v>
      </c>
      <c r="I65" s="148">
        <f>1.1+272.1</f>
        <v>273.20000000000005</v>
      </c>
      <c r="J65" s="60" t="s">
        <v>121</v>
      </c>
      <c r="K65" s="64"/>
    </row>
    <row r="66" spans="1:11" ht="13.8" customHeight="1">
      <c r="A66" s="43">
        <v>57</v>
      </c>
      <c r="B66" s="56" t="s">
        <v>42</v>
      </c>
      <c r="C66" s="57" t="s">
        <v>22</v>
      </c>
      <c r="D66" s="58" t="s">
        <v>123</v>
      </c>
      <c r="E66" s="59"/>
      <c r="F66" s="58" t="s">
        <v>24</v>
      </c>
      <c r="G66" s="37" t="s">
        <v>122</v>
      </c>
      <c r="H66" s="29">
        <f t="shared" si="0"/>
        <v>10.799999999999955</v>
      </c>
      <c r="I66" s="148">
        <f>1.1+282.9</f>
        <v>284</v>
      </c>
      <c r="J66" s="60" t="s">
        <v>192</v>
      </c>
      <c r="K66" s="65"/>
    </row>
    <row r="67" spans="1:11" ht="24" customHeight="1">
      <c r="A67" s="43">
        <v>58</v>
      </c>
      <c r="B67" s="24" t="s">
        <v>27</v>
      </c>
      <c r="C67" s="25"/>
      <c r="D67" s="28"/>
      <c r="E67" s="66"/>
      <c r="F67" s="55" t="s">
        <v>23</v>
      </c>
      <c r="G67" s="28" t="s">
        <v>124</v>
      </c>
      <c r="H67" s="29">
        <f t="shared" si="0"/>
        <v>5.8000000000000114</v>
      </c>
      <c r="I67" s="144">
        <f>1.1+288.7</f>
        <v>289.8</v>
      </c>
      <c r="J67" s="46" t="s">
        <v>125</v>
      </c>
      <c r="K67" s="68"/>
    </row>
    <row r="68" spans="1:11" ht="13.8" customHeight="1">
      <c r="A68" s="43">
        <v>59</v>
      </c>
      <c r="B68" s="71" t="s">
        <v>26</v>
      </c>
      <c r="C68" s="72" t="s">
        <v>22</v>
      </c>
      <c r="D68" s="73" t="s">
        <v>126</v>
      </c>
      <c r="E68" s="74"/>
      <c r="F68" s="75" t="s">
        <v>24</v>
      </c>
      <c r="G68" s="73" t="s">
        <v>127</v>
      </c>
      <c r="H68" s="29">
        <f t="shared" si="0"/>
        <v>3.4000000000000341</v>
      </c>
      <c r="I68" s="149">
        <f>1.1+292.1</f>
        <v>293.20000000000005</v>
      </c>
      <c r="J68" s="76" t="s">
        <v>193</v>
      </c>
      <c r="K68" s="65"/>
    </row>
    <row r="69" spans="1:11" ht="24" customHeight="1">
      <c r="A69" s="116">
        <v>60</v>
      </c>
      <c r="B69" s="71" t="s">
        <v>35</v>
      </c>
      <c r="C69" s="72"/>
      <c r="D69" s="73"/>
      <c r="E69" s="74"/>
      <c r="F69" s="75" t="s">
        <v>23</v>
      </c>
      <c r="G69" s="73" t="s">
        <v>20</v>
      </c>
      <c r="H69" s="29">
        <f t="shared" si="0"/>
        <v>0.19999999999998863</v>
      </c>
      <c r="I69" s="149">
        <f>1.1+292.3</f>
        <v>293.40000000000003</v>
      </c>
      <c r="J69" s="76" t="s">
        <v>194</v>
      </c>
      <c r="K69" s="65"/>
    </row>
    <row r="70" spans="1:11" ht="36" customHeight="1">
      <c r="A70" s="124">
        <v>61</v>
      </c>
      <c r="B70" s="113" t="s">
        <v>27</v>
      </c>
      <c r="C70" s="114" t="s">
        <v>22</v>
      </c>
      <c r="D70" s="115" t="s">
        <v>167</v>
      </c>
      <c r="E70" s="97"/>
      <c r="F70" s="115" t="s">
        <v>128</v>
      </c>
      <c r="G70" s="132" t="s">
        <v>130</v>
      </c>
      <c r="H70" s="133">
        <f t="shared" si="0"/>
        <v>1.5999999999999659</v>
      </c>
      <c r="I70" s="150">
        <f>1.1+293.9</f>
        <v>295</v>
      </c>
      <c r="J70" s="134" t="s">
        <v>209</v>
      </c>
      <c r="K70" s="135">
        <f>I70-I63</f>
        <v>33</v>
      </c>
    </row>
    <row r="71" spans="1:11" ht="13.8" customHeight="1">
      <c r="A71" s="43">
        <v>62</v>
      </c>
      <c r="B71" s="118" t="s">
        <v>33</v>
      </c>
      <c r="C71" s="119"/>
      <c r="D71" s="44"/>
      <c r="E71" s="45"/>
      <c r="F71" s="120" t="s">
        <v>23</v>
      </c>
      <c r="G71" s="44" t="s">
        <v>196</v>
      </c>
      <c r="H71" s="121">
        <f>I71-I70</f>
        <v>16.800000000000011</v>
      </c>
      <c r="I71" s="151">
        <f>1.1+310.7</f>
        <v>311.8</v>
      </c>
      <c r="J71" s="122" t="s">
        <v>129</v>
      </c>
      <c r="K71" s="123" t="s">
        <v>180</v>
      </c>
    </row>
    <row r="72" spans="1:11" ht="13.8" customHeight="1">
      <c r="A72" s="43">
        <v>63</v>
      </c>
      <c r="B72" s="71" t="s">
        <v>26</v>
      </c>
      <c r="C72" s="72"/>
      <c r="D72" s="73"/>
      <c r="E72" s="74"/>
      <c r="F72" s="75" t="s">
        <v>24</v>
      </c>
      <c r="G72" s="73" t="s">
        <v>20</v>
      </c>
      <c r="H72" s="29">
        <f t="shared" si="0"/>
        <v>18</v>
      </c>
      <c r="I72" s="149">
        <f>1.1+328.7</f>
        <v>329.8</v>
      </c>
      <c r="J72" s="76" t="s">
        <v>131</v>
      </c>
      <c r="K72" s="65"/>
    </row>
    <row r="73" spans="1:11" ht="13.8" customHeight="1">
      <c r="A73" s="43">
        <v>64</v>
      </c>
      <c r="B73" s="71" t="s">
        <v>35</v>
      </c>
      <c r="C73" s="72"/>
      <c r="D73" s="73"/>
      <c r="E73" s="74"/>
      <c r="F73" s="75" t="s">
        <v>23</v>
      </c>
      <c r="G73" s="73" t="s">
        <v>20</v>
      </c>
      <c r="H73" s="29">
        <f t="shared" ref="H73:H95" si="1">I73-I72</f>
        <v>0.19999999999998863</v>
      </c>
      <c r="I73" s="149">
        <f>1.1+328.9</f>
        <v>330</v>
      </c>
      <c r="J73" s="76" t="s">
        <v>133</v>
      </c>
      <c r="K73" s="65"/>
    </row>
    <row r="74" spans="1:11" ht="13.8" customHeight="1">
      <c r="A74" s="43">
        <v>65</v>
      </c>
      <c r="B74" s="71" t="s">
        <v>27</v>
      </c>
      <c r="C74" s="72"/>
      <c r="D74" s="73"/>
      <c r="E74" s="74"/>
      <c r="F74" s="75" t="s">
        <v>99</v>
      </c>
      <c r="G74" s="73" t="s">
        <v>20</v>
      </c>
      <c r="H74" s="29">
        <f t="shared" si="1"/>
        <v>1.1000000000000227</v>
      </c>
      <c r="I74" s="149">
        <f>1.1+330</f>
        <v>331.1</v>
      </c>
      <c r="J74" s="76"/>
      <c r="K74" s="65"/>
    </row>
    <row r="75" spans="1:11" ht="13.8" customHeight="1">
      <c r="A75" s="43">
        <v>66</v>
      </c>
      <c r="B75" s="71" t="s">
        <v>26</v>
      </c>
      <c r="C75" s="72"/>
      <c r="D75" s="73"/>
      <c r="E75" s="74"/>
      <c r="F75" s="75" t="s">
        <v>24</v>
      </c>
      <c r="G75" s="73" t="s">
        <v>20</v>
      </c>
      <c r="H75" s="29">
        <f t="shared" si="1"/>
        <v>3.8000000000000114</v>
      </c>
      <c r="I75" s="149">
        <f>1.1+333.8</f>
        <v>334.90000000000003</v>
      </c>
      <c r="J75" s="76"/>
      <c r="K75" s="65"/>
    </row>
    <row r="76" spans="1:11" ht="13.8" customHeight="1">
      <c r="A76" s="43">
        <v>67</v>
      </c>
      <c r="B76" s="71" t="s">
        <v>26</v>
      </c>
      <c r="C76" s="72"/>
      <c r="D76" s="73"/>
      <c r="E76" s="74"/>
      <c r="F76" s="75" t="s">
        <v>23</v>
      </c>
      <c r="G76" s="73" t="s">
        <v>132</v>
      </c>
      <c r="H76" s="29">
        <f t="shared" si="1"/>
        <v>0.69999999999998863</v>
      </c>
      <c r="I76" s="149">
        <f>1.1+334.5</f>
        <v>335.6</v>
      </c>
      <c r="J76" s="76" t="s">
        <v>134</v>
      </c>
      <c r="K76" s="65"/>
    </row>
    <row r="77" spans="1:11" ht="13.8" customHeight="1">
      <c r="A77" s="43">
        <v>68</v>
      </c>
      <c r="B77" s="71" t="s">
        <v>27</v>
      </c>
      <c r="C77" s="72"/>
      <c r="D77" s="73"/>
      <c r="E77" s="74"/>
      <c r="F77" s="75" t="s">
        <v>85</v>
      </c>
      <c r="G77" s="73" t="s">
        <v>132</v>
      </c>
      <c r="H77" s="29">
        <f t="shared" si="1"/>
        <v>0.69999999999998863</v>
      </c>
      <c r="I77" s="149">
        <f>1.1+335.2</f>
        <v>336.3</v>
      </c>
      <c r="J77" s="76" t="s">
        <v>135</v>
      </c>
      <c r="K77" s="65"/>
    </row>
    <row r="78" spans="1:11" ht="13.8" customHeight="1">
      <c r="A78" s="43">
        <v>69</v>
      </c>
      <c r="B78" s="71" t="s">
        <v>26</v>
      </c>
      <c r="C78" s="72"/>
      <c r="D78" s="73"/>
      <c r="E78" s="74"/>
      <c r="F78" s="75" t="s">
        <v>23</v>
      </c>
      <c r="G78" s="73" t="s">
        <v>137</v>
      </c>
      <c r="H78" s="29">
        <f t="shared" si="1"/>
        <v>1.4000000000000341</v>
      </c>
      <c r="I78" s="149">
        <f>1.1+336.6</f>
        <v>337.70000000000005</v>
      </c>
      <c r="J78" s="76" t="s">
        <v>138</v>
      </c>
      <c r="K78" s="65"/>
    </row>
    <row r="79" spans="1:11" ht="13.8" customHeight="1">
      <c r="A79" s="43">
        <v>70</v>
      </c>
      <c r="B79" s="71" t="s">
        <v>42</v>
      </c>
      <c r="C79" s="72" t="s">
        <v>22</v>
      </c>
      <c r="D79" s="73" t="s">
        <v>136</v>
      </c>
      <c r="E79" s="74"/>
      <c r="F79" s="75" t="s">
        <v>24</v>
      </c>
      <c r="G79" s="73" t="s">
        <v>132</v>
      </c>
      <c r="H79" s="29">
        <f t="shared" si="1"/>
        <v>9.9999999999965894E-2</v>
      </c>
      <c r="I79" s="149">
        <f>1.1+336.7</f>
        <v>337.8</v>
      </c>
      <c r="J79" s="76" t="s">
        <v>139</v>
      </c>
      <c r="K79" s="65"/>
    </row>
    <row r="80" spans="1:11" ht="36" customHeight="1">
      <c r="A80" s="14">
        <v>71</v>
      </c>
      <c r="B80" s="100" t="s">
        <v>27</v>
      </c>
      <c r="C80" s="101"/>
      <c r="D80" s="102" t="s">
        <v>168</v>
      </c>
      <c r="E80" s="98"/>
      <c r="F80" s="102" t="s">
        <v>128</v>
      </c>
      <c r="G80" s="107" t="s">
        <v>132</v>
      </c>
      <c r="H80" s="126">
        <f t="shared" si="1"/>
        <v>1</v>
      </c>
      <c r="I80" s="152">
        <f>1.1+337.7</f>
        <v>338.8</v>
      </c>
      <c r="J80" s="127" t="s">
        <v>210</v>
      </c>
      <c r="K80" s="136">
        <f>I80-I70</f>
        <v>43.800000000000011</v>
      </c>
    </row>
    <row r="81" spans="1:11" ht="13.8" customHeight="1">
      <c r="A81" s="43">
        <v>72</v>
      </c>
      <c r="B81" s="71" t="s">
        <v>30</v>
      </c>
      <c r="C81" s="72"/>
      <c r="D81" s="73"/>
      <c r="E81" s="74"/>
      <c r="F81" s="75" t="s">
        <v>85</v>
      </c>
      <c r="G81" s="73" t="s">
        <v>132</v>
      </c>
      <c r="H81" s="29">
        <f t="shared" si="1"/>
        <v>0.5</v>
      </c>
      <c r="I81" s="149">
        <f>1.1+338.2</f>
        <v>339.3</v>
      </c>
      <c r="J81" s="76" t="s">
        <v>197</v>
      </c>
      <c r="K81" s="65"/>
    </row>
    <row r="82" spans="1:11" ht="13.8" customHeight="1">
      <c r="A82" s="43">
        <v>73</v>
      </c>
      <c r="B82" s="71" t="s">
        <v>26</v>
      </c>
      <c r="C82" s="72"/>
      <c r="D82" s="73"/>
      <c r="E82" s="74"/>
      <c r="F82" s="75" t="s">
        <v>23</v>
      </c>
      <c r="G82" s="73" t="s">
        <v>132</v>
      </c>
      <c r="H82" s="29">
        <f t="shared" si="1"/>
        <v>3.3000000000000114</v>
      </c>
      <c r="I82" s="149">
        <f>1.1+341.5</f>
        <v>342.6</v>
      </c>
      <c r="J82" s="76" t="s">
        <v>140</v>
      </c>
      <c r="K82" s="65"/>
    </row>
    <row r="83" spans="1:11" ht="13.8" customHeight="1">
      <c r="A83" s="43">
        <v>74</v>
      </c>
      <c r="B83" s="71" t="s">
        <v>27</v>
      </c>
      <c r="C83" s="72" t="s">
        <v>22</v>
      </c>
      <c r="D83" s="73" t="s">
        <v>141</v>
      </c>
      <c r="E83" s="74"/>
      <c r="F83" s="75" t="s">
        <v>24</v>
      </c>
      <c r="G83" s="73" t="s">
        <v>132</v>
      </c>
      <c r="H83" s="29">
        <f t="shared" si="1"/>
        <v>1.3999999999999773</v>
      </c>
      <c r="I83" s="149">
        <f>1.1+342.9</f>
        <v>344</v>
      </c>
      <c r="J83" s="76" t="s">
        <v>142</v>
      </c>
      <c r="K83" s="65"/>
    </row>
    <row r="84" spans="1:11" ht="13.8" customHeight="1">
      <c r="A84" s="43">
        <v>75</v>
      </c>
      <c r="B84" s="71" t="s">
        <v>27</v>
      </c>
      <c r="C84" s="72" t="s">
        <v>22</v>
      </c>
      <c r="D84" s="73" t="s">
        <v>143</v>
      </c>
      <c r="E84" s="74"/>
      <c r="F84" s="75" t="s">
        <v>23</v>
      </c>
      <c r="G84" s="73" t="s">
        <v>132</v>
      </c>
      <c r="H84" s="29">
        <f t="shared" si="1"/>
        <v>6.9000000000000341</v>
      </c>
      <c r="I84" s="149">
        <f>1.1+349.8</f>
        <v>350.90000000000003</v>
      </c>
      <c r="J84" s="76" t="s">
        <v>144</v>
      </c>
      <c r="K84" s="65"/>
    </row>
    <row r="85" spans="1:11" ht="13.8" customHeight="1">
      <c r="A85" s="43">
        <v>76</v>
      </c>
      <c r="B85" s="71" t="s">
        <v>30</v>
      </c>
      <c r="C85" s="72"/>
      <c r="D85" s="73"/>
      <c r="E85" s="74"/>
      <c r="F85" s="75" t="s">
        <v>85</v>
      </c>
      <c r="G85" s="73" t="s">
        <v>132</v>
      </c>
      <c r="H85" s="29">
        <f t="shared" si="1"/>
        <v>0.19999999999998863</v>
      </c>
      <c r="I85" s="149">
        <f>1.1+350</f>
        <v>351.1</v>
      </c>
      <c r="J85" s="76" t="s">
        <v>145</v>
      </c>
      <c r="K85" s="65"/>
    </row>
    <row r="86" spans="1:11" ht="13.8" customHeight="1">
      <c r="A86" s="43">
        <v>77</v>
      </c>
      <c r="B86" s="71" t="s">
        <v>26</v>
      </c>
      <c r="C86" s="72" t="s">
        <v>22</v>
      </c>
      <c r="D86" s="73" t="s">
        <v>146</v>
      </c>
      <c r="E86" s="74"/>
      <c r="F86" s="75" t="s">
        <v>23</v>
      </c>
      <c r="G86" s="73" t="s">
        <v>147</v>
      </c>
      <c r="H86" s="29">
        <f t="shared" si="1"/>
        <v>0.19999999999998863</v>
      </c>
      <c r="I86" s="149">
        <f>1.1+350.2</f>
        <v>351.3</v>
      </c>
      <c r="J86" s="76"/>
      <c r="K86" s="65"/>
    </row>
    <row r="87" spans="1:11" ht="13.8" customHeight="1">
      <c r="A87" s="43">
        <v>78</v>
      </c>
      <c r="B87" s="71" t="s">
        <v>36</v>
      </c>
      <c r="C87" s="72" t="s">
        <v>22</v>
      </c>
      <c r="D87" s="73" t="s">
        <v>150</v>
      </c>
      <c r="E87" s="74"/>
      <c r="F87" s="75" t="s">
        <v>24</v>
      </c>
      <c r="G87" s="73" t="s">
        <v>25</v>
      </c>
      <c r="H87" s="29">
        <f t="shared" si="1"/>
        <v>4.1000000000000227</v>
      </c>
      <c r="I87" s="149">
        <f>1.1+354.3</f>
        <v>355.40000000000003</v>
      </c>
      <c r="J87" s="76" t="s">
        <v>148</v>
      </c>
      <c r="K87" s="65"/>
    </row>
    <row r="88" spans="1:11" ht="13.8" customHeight="1">
      <c r="A88" s="43">
        <v>79</v>
      </c>
      <c r="B88" s="71" t="s">
        <v>27</v>
      </c>
      <c r="C88" s="72" t="s">
        <v>22</v>
      </c>
      <c r="D88" s="73" t="s">
        <v>151</v>
      </c>
      <c r="E88" s="74"/>
      <c r="F88" s="75" t="s">
        <v>23</v>
      </c>
      <c r="G88" s="73" t="s">
        <v>152</v>
      </c>
      <c r="H88" s="29">
        <f t="shared" si="1"/>
        <v>19.599999999999966</v>
      </c>
      <c r="I88" s="149">
        <f>1.1+373.9</f>
        <v>375</v>
      </c>
      <c r="J88" s="76" t="s">
        <v>153</v>
      </c>
      <c r="K88" s="65"/>
    </row>
    <row r="89" spans="1:11" ht="13.8" customHeight="1">
      <c r="A89" s="43">
        <v>80</v>
      </c>
      <c r="B89" s="71" t="s">
        <v>27</v>
      </c>
      <c r="C89" s="72"/>
      <c r="D89" s="73"/>
      <c r="E89" s="74"/>
      <c r="F89" s="75" t="s">
        <v>24</v>
      </c>
      <c r="G89" s="73" t="s">
        <v>155</v>
      </c>
      <c r="H89" s="29">
        <f t="shared" si="1"/>
        <v>0.10000000000002274</v>
      </c>
      <c r="I89" s="149">
        <f>1.1+374</f>
        <v>375.1</v>
      </c>
      <c r="J89" s="76" t="s">
        <v>154</v>
      </c>
      <c r="K89" s="65"/>
    </row>
    <row r="90" spans="1:11" ht="13.8" customHeight="1">
      <c r="A90" s="43">
        <v>81</v>
      </c>
      <c r="B90" s="71" t="s">
        <v>27</v>
      </c>
      <c r="C90" s="72" t="s">
        <v>22</v>
      </c>
      <c r="D90" s="73" t="s">
        <v>156</v>
      </c>
      <c r="E90" s="74"/>
      <c r="F90" s="75" t="s">
        <v>24</v>
      </c>
      <c r="G90" s="73" t="s">
        <v>20</v>
      </c>
      <c r="H90" s="29">
        <f t="shared" si="1"/>
        <v>11.899999999999977</v>
      </c>
      <c r="I90" s="149">
        <f>1.1+385.9</f>
        <v>387</v>
      </c>
      <c r="J90" s="76" t="s">
        <v>157</v>
      </c>
      <c r="K90" s="65"/>
    </row>
    <row r="91" spans="1:11" ht="13.8" customHeight="1">
      <c r="A91" s="43">
        <v>82</v>
      </c>
      <c r="B91" s="71" t="s">
        <v>26</v>
      </c>
      <c r="C91" s="72" t="s">
        <v>22</v>
      </c>
      <c r="D91" s="73" t="s">
        <v>158</v>
      </c>
      <c r="E91" s="74"/>
      <c r="F91" s="75" t="s">
        <v>24</v>
      </c>
      <c r="G91" s="73" t="s">
        <v>20</v>
      </c>
      <c r="H91" s="29">
        <f t="shared" si="1"/>
        <v>3.4000000000000341</v>
      </c>
      <c r="I91" s="149">
        <f>1.1+389.3</f>
        <v>390.40000000000003</v>
      </c>
      <c r="J91" s="76" t="s">
        <v>159</v>
      </c>
      <c r="K91" s="65"/>
    </row>
    <row r="92" spans="1:11" ht="36.6" customHeight="1">
      <c r="A92" s="14">
        <v>83</v>
      </c>
      <c r="B92" s="100" t="s">
        <v>27</v>
      </c>
      <c r="C92" s="101" t="s">
        <v>22</v>
      </c>
      <c r="D92" s="102" t="s">
        <v>169</v>
      </c>
      <c r="E92" s="98"/>
      <c r="F92" s="102" t="s">
        <v>161</v>
      </c>
      <c r="G92" s="107" t="s">
        <v>160</v>
      </c>
      <c r="H92" s="126">
        <f t="shared" si="1"/>
        <v>10.899999999999977</v>
      </c>
      <c r="I92" s="152">
        <f>1.1+400.2</f>
        <v>401.3</v>
      </c>
      <c r="J92" s="127" t="s">
        <v>276</v>
      </c>
      <c r="K92" s="136">
        <f>I92-I80</f>
        <v>62.5</v>
      </c>
    </row>
    <row r="93" spans="1:11" ht="13.8" customHeight="1">
      <c r="A93" s="43">
        <v>84</v>
      </c>
      <c r="B93" s="71" t="s">
        <v>27</v>
      </c>
      <c r="C93" s="72" t="s">
        <v>22</v>
      </c>
      <c r="D93" s="73" t="s">
        <v>162</v>
      </c>
      <c r="E93" s="74"/>
      <c r="F93" s="75" t="s">
        <v>23</v>
      </c>
      <c r="G93" s="73" t="s">
        <v>20</v>
      </c>
      <c r="H93" s="29">
        <f t="shared" si="1"/>
        <v>1.1000000000000227</v>
      </c>
      <c r="I93" s="149">
        <f>1.1+401.3</f>
        <v>402.40000000000003</v>
      </c>
      <c r="J93" s="76" t="s">
        <v>163</v>
      </c>
      <c r="K93" s="65"/>
    </row>
    <row r="94" spans="1:11" ht="13.8" customHeight="1">
      <c r="A94" s="43">
        <v>85</v>
      </c>
      <c r="B94" s="71" t="s">
        <v>36</v>
      </c>
      <c r="C94" s="72"/>
      <c r="D94" s="73"/>
      <c r="E94" s="74"/>
      <c r="F94" s="75" t="s">
        <v>24</v>
      </c>
      <c r="G94" s="73" t="s">
        <v>20</v>
      </c>
      <c r="H94" s="29">
        <f t="shared" si="1"/>
        <v>9.9999999999965894E-2</v>
      </c>
      <c r="I94" s="149">
        <f>1.1+401.4</f>
        <v>402.5</v>
      </c>
      <c r="J94" s="76" t="s">
        <v>164</v>
      </c>
      <c r="K94" s="65"/>
    </row>
    <row r="95" spans="1:11" ht="48" customHeight="1" thickBot="1">
      <c r="A95" s="103">
        <v>86</v>
      </c>
      <c r="B95" s="104" t="s">
        <v>165</v>
      </c>
      <c r="C95" s="105"/>
      <c r="D95" s="111" t="s">
        <v>170</v>
      </c>
      <c r="E95" s="137"/>
      <c r="F95" s="111" t="s">
        <v>166</v>
      </c>
      <c r="G95" s="106" t="s">
        <v>20</v>
      </c>
      <c r="H95" s="129">
        <f t="shared" si="1"/>
        <v>0.10000000000002274</v>
      </c>
      <c r="I95" s="146">
        <v>402.6</v>
      </c>
      <c r="J95" s="138" t="s">
        <v>211</v>
      </c>
      <c r="K95" s="131"/>
    </row>
    <row r="110" spans="1:11">
      <c r="A110" s="82"/>
      <c r="D110" s="82"/>
      <c r="E110" s="83"/>
      <c r="F110" s="83"/>
      <c r="G110" s="83"/>
      <c r="H110" s="32"/>
      <c r="I110" s="32"/>
      <c r="J110" s="84"/>
      <c r="K110" s="84"/>
    </row>
    <row r="111" spans="1:11">
      <c r="A111" s="82"/>
      <c r="D111" s="82"/>
      <c r="E111" s="83"/>
      <c r="F111" s="83"/>
      <c r="G111" s="83"/>
      <c r="H111" s="32"/>
      <c r="I111" s="32"/>
      <c r="J111" s="84"/>
      <c r="K111" s="84"/>
    </row>
    <row r="112" spans="1:11">
      <c r="A112" s="82"/>
      <c r="D112" s="82"/>
      <c r="E112" s="83"/>
      <c r="F112" s="83"/>
      <c r="G112" s="83"/>
      <c r="H112" s="32"/>
      <c r="I112" s="32"/>
      <c r="J112" s="84"/>
      <c r="K112" s="84"/>
    </row>
    <row r="113" spans="1:20">
      <c r="A113" s="82"/>
      <c r="D113" s="82"/>
      <c r="E113" s="83"/>
      <c r="F113" s="83"/>
      <c r="G113" s="83"/>
      <c r="H113" s="32"/>
      <c r="I113" s="32"/>
      <c r="J113" s="84"/>
      <c r="K113" s="84"/>
    </row>
    <row r="114" spans="1:20">
      <c r="A114" s="82"/>
      <c r="D114" s="82"/>
      <c r="E114" s="83"/>
      <c r="F114" s="83"/>
      <c r="G114" s="83"/>
      <c r="H114" s="32"/>
      <c r="I114" s="32"/>
      <c r="J114" s="84"/>
      <c r="K114" s="84"/>
    </row>
    <row r="115" spans="1:20">
      <c r="A115" s="82"/>
      <c r="D115" s="82"/>
      <c r="E115" s="83"/>
      <c r="F115" s="83"/>
      <c r="G115" s="83"/>
      <c r="H115" s="32"/>
      <c r="I115" s="32"/>
      <c r="J115" s="84"/>
      <c r="K115" s="84"/>
    </row>
    <row r="116" spans="1:20">
      <c r="A116" s="82"/>
      <c r="D116" s="82"/>
      <c r="E116" s="83"/>
      <c r="F116" s="83"/>
      <c r="G116" s="83"/>
      <c r="H116" s="32"/>
      <c r="I116" s="32"/>
      <c r="J116" s="84"/>
      <c r="K116" s="84"/>
    </row>
    <row r="117" spans="1:20">
      <c r="A117" s="82"/>
      <c r="D117" s="82"/>
      <c r="E117" s="83"/>
      <c r="F117" s="83"/>
      <c r="G117" s="83"/>
      <c r="H117" s="32"/>
      <c r="I117" s="32"/>
      <c r="J117" s="84"/>
      <c r="K117" s="84"/>
    </row>
    <row r="118" spans="1:20">
      <c r="A118" s="82"/>
      <c r="D118" s="82"/>
      <c r="E118" s="83"/>
      <c r="F118" s="83"/>
      <c r="G118" s="83"/>
      <c r="H118" s="32"/>
      <c r="I118" s="32"/>
      <c r="J118" s="84"/>
      <c r="K118" s="84"/>
    </row>
    <row r="119" spans="1:20">
      <c r="A119" s="82"/>
      <c r="D119" s="82"/>
      <c r="E119" s="83"/>
      <c r="F119" s="83"/>
      <c r="G119" s="83"/>
      <c r="H119" s="32"/>
      <c r="I119" s="32"/>
      <c r="J119" s="84"/>
      <c r="K119" s="84"/>
    </row>
    <row r="120" spans="1:20">
      <c r="A120" s="82"/>
      <c r="D120" s="82"/>
      <c r="E120" s="83"/>
      <c r="F120" s="83"/>
      <c r="G120" s="83"/>
      <c r="H120" s="32"/>
      <c r="I120" s="32"/>
      <c r="J120" s="84"/>
      <c r="K120" s="84"/>
    </row>
    <row r="121" spans="1:20">
      <c r="A121" s="82"/>
      <c r="D121" s="82"/>
      <c r="E121" s="83"/>
      <c r="F121" s="83"/>
      <c r="G121" s="83"/>
      <c r="H121" s="32"/>
      <c r="I121" s="32"/>
      <c r="J121" s="84"/>
      <c r="K121" s="84"/>
    </row>
    <row r="122" spans="1:20">
      <c r="A122" s="82"/>
      <c r="D122" s="82"/>
      <c r="E122" s="83"/>
      <c r="F122" s="83"/>
      <c r="G122" s="83"/>
      <c r="H122" s="32"/>
      <c r="I122" s="32"/>
      <c r="J122" s="84"/>
      <c r="K122" s="84"/>
    </row>
    <row r="123" spans="1:20">
      <c r="A123" s="82"/>
      <c r="D123" s="82"/>
      <c r="E123" s="83"/>
      <c r="F123" s="83"/>
      <c r="G123" s="83"/>
      <c r="H123" s="32"/>
      <c r="I123" s="32"/>
      <c r="J123" s="84"/>
      <c r="K123" s="84"/>
    </row>
    <row r="124" spans="1:20">
      <c r="A124" s="82"/>
      <c r="D124" s="82"/>
      <c r="E124" s="83"/>
      <c r="F124" s="83"/>
      <c r="G124" s="83"/>
      <c r="H124" s="32"/>
      <c r="I124" s="32"/>
      <c r="J124" s="84"/>
      <c r="K124" s="84"/>
    </row>
    <row r="125" spans="1:20">
      <c r="A125" s="82"/>
      <c r="D125" s="82"/>
      <c r="E125" s="83"/>
      <c r="F125" s="83"/>
      <c r="G125" s="83"/>
      <c r="H125" s="32"/>
      <c r="I125" s="32"/>
      <c r="J125" s="84"/>
      <c r="K125" s="84"/>
    </row>
    <row r="126" spans="1:20">
      <c r="K126" s="32"/>
      <c r="L126" s="32"/>
      <c r="T126" s="42"/>
    </row>
    <row r="127" spans="1:20">
      <c r="K127" s="32"/>
      <c r="L127" s="32"/>
      <c r="T127" s="42"/>
    </row>
    <row r="128" spans="1:20">
      <c r="K128" s="32"/>
      <c r="L128" s="32"/>
      <c r="T128" s="42"/>
    </row>
    <row r="129" spans="11:20">
      <c r="K129" s="32"/>
      <c r="L129" s="32"/>
      <c r="T129" s="42"/>
    </row>
    <row r="130" spans="11:20">
      <c r="K130" s="32"/>
      <c r="L130" s="32"/>
      <c r="T130" s="42"/>
    </row>
    <row r="131" spans="11:20">
      <c r="K131" s="32"/>
      <c r="L131" s="32"/>
      <c r="T131" s="42"/>
    </row>
    <row r="132" spans="11:20">
      <c r="K132" s="32"/>
      <c r="L132" s="32"/>
      <c r="T132" s="42"/>
    </row>
    <row r="133" spans="11:20">
      <c r="K133" s="32"/>
      <c r="L133" s="32"/>
      <c r="T133" s="42"/>
    </row>
    <row r="134" spans="11:20">
      <c r="K134" s="32"/>
      <c r="L134" s="32"/>
      <c r="T134" s="42"/>
    </row>
    <row r="135" spans="11:20">
      <c r="K135" s="32"/>
      <c r="L135" s="32"/>
      <c r="T135" s="42"/>
    </row>
    <row r="136" spans="11:20">
      <c r="K136" s="32"/>
      <c r="L136" s="32"/>
      <c r="T136" s="42"/>
    </row>
    <row r="137" spans="11:20">
      <c r="K137" s="32"/>
      <c r="L137" s="32"/>
      <c r="T137" s="42"/>
    </row>
    <row r="138" spans="11:20">
      <c r="K138" s="32"/>
      <c r="L138" s="32"/>
      <c r="T138" s="42"/>
    </row>
  </sheetData>
  <mergeCells count="20">
    <mergeCell ref="J49:K49"/>
    <mergeCell ref="A50:A51"/>
    <mergeCell ref="B50:B51"/>
    <mergeCell ref="C50:C51"/>
    <mergeCell ref="D50:D51"/>
    <mergeCell ref="E50:E51"/>
    <mergeCell ref="F50:G50"/>
    <mergeCell ref="H50:I50"/>
    <mergeCell ref="J50:J51"/>
    <mergeCell ref="K50:K51"/>
    <mergeCell ref="J2:K2"/>
    <mergeCell ref="A3:A4"/>
    <mergeCell ref="B3:B4"/>
    <mergeCell ref="C3:C4"/>
    <mergeCell ref="D3:D4"/>
    <mergeCell ref="E3:E4"/>
    <mergeCell ref="F3:G3"/>
    <mergeCell ref="H3:I3"/>
    <mergeCell ref="J3:J4"/>
    <mergeCell ref="K3:K4"/>
  </mergeCells>
  <phoneticPr fontId="2"/>
  <pageMargins left="0.31496062992125984" right="0.31496062992125984" top="0.39370078740157483" bottom="0.39370078740157483" header="0.31496062992125984" footer="0.31496062992125984"/>
  <pageSetup paperSize="9" scale="77" orientation="portrait" horizontalDpi="4294967293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1"/>
  <sheetViews>
    <sheetView topLeftCell="A13" workbookViewId="0">
      <selection activeCell="C29" sqref="C29"/>
    </sheetView>
  </sheetViews>
  <sheetFormatPr defaultRowHeight="13.2"/>
  <cols>
    <col min="1" max="1" width="11.6640625" customWidth="1"/>
    <col min="2" max="2" width="14.77734375" customWidth="1"/>
    <col min="3" max="4" width="50.6640625" customWidth="1"/>
  </cols>
  <sheetData>
    <row r="1" spans="1:4" ht="16.5" customHeight="1">
      <c r="A1" t="s">
        <v>21</v>
      </c>
      <c r="C1" s="1"/>
      <c r="D1" s="1"/>
    </row>
    <row r="2" spans="1:4" ht="15" customHeight="1">
      <c r="A2" s="2" t="s">
        <v>15</v>
      </c>
      <c r="B2" s="2" t="s">
        <v>16</v>
      </c>
      <c r="C2" s="3" t="s">
        <v>17</v>
      </c>
      <c r="D2" s="3" t="s">
        <v>18</v>
      </c>
    </row>
    <row r="3" spans="1:4" s="5" customFormat="1" ht="15" customHeight="1">
      <c r="A3" s="38">
        <v>10</v>
      </c>
      <c r="B3" s="4" t="s">
        <v>215</v>
      </c>
      <c r="C3" s="35" t="s">
        <v>213</v>
      </c>
      <c r="D3" s="77" t="s">
        <v>214</v>
      </c>
    </row>
    <row r="4" spans="1:4" s="5" customFormat="1" ht="15" customHeight="1">
      <c r="A4" s="38">
        <v>10</v>
      </c>
      <c r="B4" s="4" t="s">
        <v>215</v>
      </c>
      <c r="C4" s="35" t="s">
        <v>43</v>
      </c>
      <c r="D4" s="77" t="s">
        <v>228</v>
      </c>
    </row>
    <row r="5" spans="1:4" s="5" customFormat="1" ht="15" customHeight="1">
      <c r="A5" s="38">
        <v>10</v>
      </c>
      <c r="B5" s="4" t="s">
        <v>232</v>
      </c>
      <c r="C5" s="35">
        <v>4.3</v>
      </c>
      <c r="D5" s="77">
        <v>4.4000000000000004</v>
      </c>
    </row>
    <row r="6" spans="1:4" s="5" customFormat="1" ht="15" customHeight="1">
      <c r="A6" s="38">
        <v>11</v>
      </c>
      <c r="B6" s="4" t="s">
        <v>224</v>
      </c>
      <c r="C6" s="78" t="s">
        <v>217</v>
      </c>
      <c r="D6" s="77" t="s">
        <v>216</v>
      </c>
    </row>
    <row r="7" spans="1:4" s="5" customFormat="1" ht="15" customHeight="1">
      <c r="A7" s="38">
        <v>11</v>
      </c>
      <c r="B7" s="4" t="s">
        <v>215</v>
      </c>
      <c r="C7" s="35" t="s">
        <v>218</v>
      </c>
      <c r="D7" s="35" t="s">
        <v>213</v>
      </c>
    </row>
    <row r="8" spans="1:4" s="5" customFormat="1" ht="15" customHeight="1">
      <c r="A8" s="38">
        <v>11</v>
      </c>
      <c r="B8" s="4" t="s">
        <v>239</v>
      </c>
      <c r="C8" s="26" t="s">
        <v>20</v>
      </c>
      <c r="D8" s="35" t="s">
        <v>241</v>
      </c>
    </row>
    <row r="9" spans="1:4" s="5" customFormat="1" ht="15" customHeight="1">
      <c r="A9" s="38">
        <v>11</v>
      </c>
      <c r="B9" s="4" t="s">
        <v>223</v>
      </c>
      <c r="C9" s="35" t="s">
        <v>222</v>
      </c>
      <c r="D9" s="77" t="s">
        <v>225</v>
      </c>
    </row>
    <row r="10" spans="1:4" s="5" customFormat="1" ht="52.2" customHeight="1">
      <c r="A10" s="195" t="s">
        <v>268</v>
      </c>
      <c r="B10" s="4" t="s">
        <v>230</v>
      </c>
      <c r="C10" s="81" t="s">
        <v>231</v>
      </c>
      <c r="D10" s="77" t="s">
        <v>229</v>
      </c>
    </row>
    <row r="11" spans="1:4" s="5" customFormat="1" ht="15" customHeight="1">
      <c r="A11" s="38">
        <v>12</v>
      </c>
      <c r="B11" s="4" t="s">
        <v>242</v>
      </c>
      <c r="C11" s="79" t="s">
        <v>245</v>
      </c>
      <c r="D11" s="80" t="s">
        <v>246</v>
      </c>
    </row>
    <row r="12" spans="1:4" s="5" customFormat="1" ht="15" customHeight="1">
      <c r="A12" s="38">
        <v>12</v>
      </c>
      <c r="B12" s="4" t="s">
        <v>243</v>
      </c>
      <c r="C12" s="26" t="s">
        <v>24</v>
      </c>
      <c r="D12" s="35" t="s">
        <v>240</v>
      </c>
    </row>
    <row r="13" spans="1:4" s="5" customFormat="1" ht="15" customHeight="1">
      <c r="A13" s="38">
        <v>12</v>
      </c>
      <c r="B13" s="4" t="s">
        <v>244</v>
      </c>
      <c r="C13" s="172">
        <v>0</v>
      </c>
      <c r="D13" s="80">
        <v>0.2</v>
      </c>
    </row>
    <row r="14" spans="1:4" s="5" customFormat="1" ht="15" customHeight="1">
      <c r="A14" s="38">
        <v>27</v>
      </c>
      <c r="B14" s="4" t="s">
        <v>221</v>
      </c>
      <c r="C14" s="35" t="s">
        <v>231</v>
      </c>
      <c r="D14" s="77" t="s">
        <v>235</v>
      </c>
    </row>
    <row r="15" spans="1:4" s="5" customFormat="1" ht="15" customHeight="1">
      <c r="A15" s="38">
        <v>41</v>
      </c>
      <c r="B15" s="4" t="s">
        <v>223</v>
      </c>
      <c r="C15" s="35" t="s">
        <v>94</v>
      </c>
      <c r="D15" s="77" t="s">
        <v>233</v>
      </c>
    </row>
    <row r="16" spans="1:4" s="5" customFormat="1" ht="27" customHeight="1">
      <c r="A16" s="38">
        <v>45</v>
      </c>
      <c r="B16" s="4" t="s">
        <v>221</v>
      </c>
      <c r="C16" s="35" t="s">
        <v>231</v>
      </c>
      <c r="D16" s="81" t="s">
        <v>219</v>
      </c>
    </row>
    <row r="17" spans="1:4" s="5" customFormat="1" ht="15" customHeight="1">
      <c r="A17" s="38">
        <v>48</v>
      </c>
      <c r="B17" s="4" t="s">
        <v>239</v>
      </c>
      <c r="C17" s="79" t="s">
        <v>248</v>
      </c>
      <c r="D17" s="80" t="s">
        <v>252</v>
      </c>
    </row>
    <row r="18" spans="1:4" s="5" customFormat="1" ht="15" customHeight="1">
      <c r="A18" s="38">
        <v>48</v>
      </c>
      <c r="B18" s="4" t="s">
        <v>232</v>
      </c>
      <c r="C18" s="79">
        <v>8.5</v>
      </c>
      <c r="D18" s="80">
        <v>6.8</v>
      </c>
    </row>
    <row r="19" spans="1:4" s="5" customFormat="1" ht="15" customHeight="1">
      <c r="A19" s="38">
        <v>48</v>
      </c>
      <c r="B19" s="4" t="s">
        <v>247</v>
      </c>
      <c r="C19" s="79">
        <v>242.3</v>
      </c>
      <c r="D19" s="80">
        <v>240.6</v>
      </c>
    </row>
    <row r="20" spans="1:4" s="5" customFormat="1" ht="15" customHeight="1">
      <c r="A20" s="38">
        <v>48</v>
      </c>
      <c r="B20" s="4" t="s">
        <v>249</v>
      </c>
      <c r="C20" s="35" t="s">
        <v>105</v>
      </c>
      <c r="D20" s="77" t="s">
        <v>273</v>
      </c>
    </row>
    <row r="21" spans="1:4" s="5" customFormat="1" ht="15" customHeight="1">
      <c r="A21" s="38" t="s">
        <v>256</v>
      </c>
      <c r="B21" s="179" t="s">
        <v>257</v>
      </c>
      <c r="C21" s="180"/>
      <c r="D21" s="181"/>
    </row>
    <row r="22" spans="1:4" s="5" customFormat="1" ht="15" customHeight="1">
      <c r="A22" s="38" t="s">
        <v>258</v>
      </c>
      <c r="B22" s="179" t="s">
        <v>257</v>
      </c>
      <c r="C22" s="180"/>
      <c r="D22" s="181"/>
    </row>
    <row r="23" spans="1:4" s="5" customFormat="1" ht="15" customHeight="1">
      <c r="A23" s="38">
        <v>49</v>
      </c>
      <c r="B23" s="4" t="s">
        <v>253</v>
      </c>
      <c r="C23" s="35" t="s">
        <v>254</v>
      </c>
      <c r="D23" s="36" t="s">
        <v>267</v>
      </c>
    </row>
    <row r="24" spans="1:4" s="5" customFormat="1" ht="15" customHeight="1">
      <c r="A24" s="38">
        <v>49</v>
      </c>
      <c r="B24" s="4" t="s">
        <v>255</v>
      </c>
      <c r="C24" s="49" t="s">
        <v>106</v>
      </c>
      <c r="D24" s="36" t="s">
        <v>267</v>
      </c>
    </row>
    <row r="25" spans="1:4" s="5" customFormat="1" ht="15" customHeight="1">
      <c r="A25" s="38">
        <v>49</v>
      </c>
      <c r="B25" s="4" t="s">
        <v>249</v>
      </c>
      <c r="C25" s="52" t="s">
        <v>107</v>
      </c>
      <c r="D25" s="51" t="s">
        <v>265</v>
      </c>
    </row>
    <row r="26" spans="1:4" s="5" customFormat="1" ht="15" customHeight="1">
      <c r="A26" s="38" t="s">
        <v>266</v>
      </c>
      <c r="B26" s="4" t="s">
        <v>247</v>
      </c>
      <c r="C26" s="35" t="s">
        <v>267</v>
      </c>
      <c r="D26" s="36" t="s">
        <v>269</v>
      </c>
    </row>
    <row r="27" spans="1:4" s="5" customFormat="1" ht="15" customHeight="1">
      <c r="A27" s="38">
        <v>51</v>
      </c>
      <c r="B27" s="4" t="s">
        <v>249</v>
      </c>
      <c r="C27" s="52" t="s">
        <v>112</v>
      </c>
      <c r="D27" s="36" t="s">
        <v>270</v>
      </c>
    </row>
    <row r="28" spans="1:4" s="5" customFormat="1" ht="15" customHeight="1">
      <c r="A28" s="38"/>
      <c r="B28" s="4"/>
      <c r="C28" s="35"/>
      <c r="D28" s="36"/>
    </row>
    <row r="29" spans="1:4" s="5" customFormat="1" ht="15" customHeight="1">
      <c r="A29" s="38"/>
      <c r="B29" s="4"/>
      <c r="C29" s="35"/>
      <c r="D29" s="36"/>
    </row>
    <row r="30" spans="1:4" s="5" customFormat="1" ht="15" customHeight="1">
      <c r="A30" s="38"/>
      <c r="B30" s="4"/>
      <c r="C30" s="35"/>
      <c r="D30" s="36"/>
    </row>
    <row r="31" spans="1:4" s="5" customFormat="1" ht="15" customHeight="1">
      <c r="A31" s="38"/>
      <c r="B31" s="4"/>
      <c r="C31" s="35"/>
      <c r="D31" s="36"/>
    </row>
    <row r="32" spans="1:4" s="5" customFormat="1" ht="15" customHeight="1">
      <c r="A32" s="38"/>
      <c r="B32" s="4"/>
      <c r="C32" s="35"/>
      <c r="D32" s="36"/>
    </row>
    <row r="33" spans="1:4" s="5" customFormat="1" ht="15" customHeight="1">
      <c r="A33" s="38"/>
      <c r="B33" s="4"/>
      <c r="C33" s="35"/>
      <c r="D33" s="36"/>
    </row>
    <row r="34" spans="1:4" s="5" customFormat="1" ht="15" customHeight="1">
      <c r="A34" s="38"/>
      <c r="B34" s="4"/>
      <c r="C34" s="33"/>
      <c r="D34" s="34"/>
    </row>
    <row r="35" spans="1:4" s="178" customFormat="1" ht="26.4" customHeight="1">
      <c r="A35" s="176"/>
      <c r="B35" s="177"/>
      <c r="C35" s="177"/>
      <c r="D35" s="177"/>
    </row>
    <row r="36" spans="1:4" s="5" customFormat="1" ht="14.4" customHeight="1">
      <c r="A36"/>
      <c r="B36"/>
      <c r="C36"/>
      <c r="D36"/>
    </row>
    <row r="37" spans="1:4" s="5" customFormat="1" ht="14.4" customHeight="1">
      <c r="A37"/>
      <c r="B37"/>
      <c r="C37"/>
      <c r="D37"/>
    </row>
    <row r="38" spans="1:4" s="5" customFormat="1" ht="14.4" customHeight="1">
      <c r="A38"/>
      <c r="B38"/>
      <c r="C38"/>
      <c r="D38"/>
    </row>
    <row r="39" spans="1:4" s="5" customFormat="1" ht="14.4" customHeight="1">
      <c r="A39"/>
      <c r="B39"/>
      <c r="C39"/>
      <c r="D39"/>
    </row>
    <row r="40" spans="1:4" s="5" customFormat="1" ht="14.4" customHeight="1">
      <c r="A40"/>
      <c r="B40"/>
      <c r="C40"/>
      <c r="D40"/>
    </row>
    <row r="41" spans="1:4" s="5" customFormat="1" ht="14.4" customHeight="1">
      <c r="A41"/>
      <c r="B41"/>
      <c r="C41"/>
      <c r="D41"/>
    </row>
  </sheetData>
  <mergeCells count="2">
    <mergeCell ref="B21:D21"/>
    <mergeCell ref="B22:D22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1100</vt:lpstr>
      <vt:lpstr>1200</vt:lpstr>
      <vt:lpstr>改定箇所</vt:lpstr>
      <vt:lpstr>'1100'!Print_Area</vt:lpstr>
      <vt:lpstr>'1200'!Print_Area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</dc:creator>
  <cp:keywords/>
  <dc:description/>
  <cp:lastModifiedBy>J S</cp:lastModifiedBy>
  <cp:revision/>
  <cp:lastPrinted>2021-07-10T07:56:29Z</cp:lastPrinted>
  <dcterms:created xsi:type="dcterms:W3CDTF">2016-12-15T19:22:13Z</dcterms:created>
  <dcterms:modified xsi:type="dcterms:W3CDTF">2021-07-19T12:11:24Z</dcterms:modified>
  <cp:category/>
  <cp:contentStatus/>
</cp:coreProperties>
</file>