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taisuke_katayama\Desktop\いろいろ\片山保管用\DOC\パーソナル\パーソナル\517神戸300\"/>
    </mc:Choice>
  </mc:AlternateContent>
  <xr:revisionPtr revIDLastSave="0" documentId="13_ncr:1_{61CE2BE1-25CF-4B76-97E3-089D8943F431}" xr6:coauthVersionLast="47" xr6:coauthVersionMax="47" xr10:uidLastSave="{00000000-0000-0000-0000-000000000000}"/>
  <bookViews>
    <workbookView xWindow="-110" yWindow="-110" windowWidth="19420" windowHeight="10420" xr2:uid="{00000000-000D-0000-FFFF-FFFF00000000}"/>
  </bookViews>
  <sheets>
    <sheet name="神戸300"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0" l="1"/>
  <c r="E9" i="10"/>
  <c r="E7" i="10"/>
  <c r="E6" i="10"/>
  <c r="E5" i="10"/>
  <c r="F23" i="10"/>
  <c r="F39" i="10" l="1"/>
  <c r="F33" i="10"/>
  <c r="E33" i="10" s="1"/>
  <c r="F31" i="10"/>
  <c r="F30" i="10"/>
  <c r="F29" i="10"/>
  <c r="F28" i="10"/>
  <c r="E25" i="10"/>
  <c r="E26" i="10"/>
  <c r="F20" i="10"/>
  <c r="F18" i="10"/>
  <c r="F15" i="10"/>
  <c r="E31" i="10" l="1"/>
  <c r="E32" i="10"/>
  <c r="E29" i="10"/>
  <c r="E30" i="10"/>
  <c r="F88" i="10"/>
  <c r="F87" i="10"/>
  <c r="F86" i="10"/>
  <c r="F85" i="10"/>
  <c r="F83" i="10"/>
  <c r="F84" i="10"/>
  <c r="F82" i="10"/>
  <c r="F81" i="10"/>
  <c r="F80" i="10"/>
  <c r="F79" i="10"/>
  <c r="F78" i="10"/>
  <c r="F77" i="10"/>
  <c r="F76" i="10"/>
  <c r="F75" i="10"/>
  <c r="F74" i="10"/>
  <c r="F73" i="10"/>
  <c r="F72" i="10"/>
  <c r="F71" i="10"/>
  <c r="F70" i="10"/>
  <c r="F65" i="10"/>
  <c r="F66" i="10"/>
  <c r="F67" i="10"/>
  <c r="E68" i="10" s="1"/>
  <c r="F69" i="10"/>
  <c r="E69" i="10" s="1"/>
  <c r="F64" i="10"/>
  <c r="F63" i="10"/>
  <c r="F61" i="10"/>
  <c r="F62" i="10"/>
  <c r="F60" i="10"/>
  <c r="F59" i="10"/>
  <c r="F58" i="10"/>
  <c r="F57" i="10"/>
  <c r="F56" i="10"/>
  <c r="F55" i="10"/>
  <c r="F54" i="10"/>
  <c r="F53" i="10"/>
  <c r="F52" i="10"/>
  <c r="F51" i="10"/>
  <c r="F50" i="10"/>
  <c r="F49" i="10"/>
  <c r="F48" i="10"/>
  <c r="F47" i="10"/>
  <c r="F45" i="10"/>
  <c r="F46" i="10"/>
  <c r="F44" i="10"/>
  <c r="F43" i="10"/>
  <c r="F42" i="10"/>
  <c r="F41" i="10"/>
  <c r="F40" i="10"/>
  <c r="E40" i="10" s="1"/>
  <c r="F38" i="10"/>
  <c r="F37" i="10"/>
  <c r="F34" i="10"/>
  <c r="F35" i="10"/>
  <c r="F36" i="10"/>
  <c r="F27" i="10"/>
  <c r="E27" i="10" s="1"/>
  <c r="F22" i="10"/>
  <c r="F21" i="10"/>
  <c r="E21" i="10" s="1"/>
  <c r="F19" i="10"/>
  <c r="F17" i="10"/>
  <c r="F16" i="10"/>
  <c r="E16" i="10" s="1"/>
  <c r="F14" i="10"/>
  <c r="E15" i="10" s="1"/>
  <c r="F13" i="10"/>
  <c r="F12" i="10"/>
  <c r="F11" i="10"/>
  <c r="F10" i="10"/>
  <c r="F113" i="10" l="1"/>
  <c r="F110" i="10"/>
  <c r="F112" i="10"/>
  <c r="F111" i="10"/>
  <c r="F108" i="10"/>
  <c r="F109" i="10"/>
  <c r="F106" i="10"/>
  <c r="F107" i="10"/>
  <c r="E107" i="10" s="1"/>
  <c r="F93" i="10"/>
  <c r="F99" i="10"/>
  <c r="F100" i="10"/>
  <c r="F102" i="10"/>
  <c r="F104" i="10"/>
  <c r="F103" i="10"/>
  <c r="F101" i="10"/>
  <c r="F105" i="10"/>
  <c r="F91" i="10"/>
  <c r="F89" i="10"/>
  <c r="E89" i="10" s="1"/>
  <c r="F95" i="10"/>
  <c r="F90" i="10"/>
  <c r="F98" i="10"/>
  <c r="F97" i="10"/>
  <c r="F96" i="10"/>
  <c r="F94" i="10"/>
  <c r="F92" i="10"/>
  <c r="E41" i="10"/>
  <c r="E28" i="10"/>
  <c r="E24" i="10"/>
  <c r="E23" i="10"/>
  <c r="E42" i="10"/>
  <c r="E38" i="10"/>
  <c r="E39" i="10"/>
  <c r="E22" i="10"/>
  <c r="E13" i="10"/>
  <c r="E12" i="10"/>
  <c r="E14" i="10"/>
  <c r="E17" i="10"/>
  <c r="E85" i="10"/>
  <c r="E70" i="10"/>
  <c r="E71" i="10"/>
  <c r="E74" i="10"/>
  <c r="E72" i="10"/>
  <c r="E86" i="10"/>
  <c r="E66" i="10"/>
  <c r="E73" i="10"/>
  <c r="E88" i="10"/>
  <c r="E87" i="10"/>
  <c r="E67" i="10"/>
  <c r="E65" i="10"/>
  <c r="E64" i="10"/>
  <c r="E57" i="10"/>
  <c r="E18" i="10"/>
  <c r="E62" i="10"/>
  <c r="E61" i="10"/>
  <c r="E19" i="10"/>
  <c r="E20" i="10"/>
  <c r="E58" i="10"/>
  <c r="E60" i="10"/>
  <c r="E59" i="10"/>
  <c r="E35" i="10"/>
  <c r="E34" i="10"/>
  <c r="E103" i="10" l="1"/>
  <c r="E109" i="10"/>
  <c r="E110" i="10"/>
  <c r="E108" i="10"/>
  <c r="E112" i="10"/>
  <c r="E111" i="10"/>
  <c r="E105" i="10"/>
  <c r="E113" i="10"/>
  <c r="E106" i="10"/>
  <c r="E99" i="10"/>
  <c r="E104" i="10"/>
  <c r="E101" i="10"/>
  <c r="E102" i="10"/>
  <c r="E100" i="10"/>
  <c r="E94" i="10"/>
  <c r="E92" i="10"/>
  <c r="E93" i="10"/>
  <c r="E95" i="10"/>
  <c r="E91" i="10"/>
  <c r="E97" i="10"/>
  <c r="E98" i="10"/>
  <c r="E90" i="10"/>
  <c r="E96" i="10"/>
  <c r="E37" i="10"/>
  <c r="E10" i="10"/>
  <c r="E11" i="10"/>
  <c r="E36" i="10"/>
  <c r="E43" i="10"/>
  <c r="E44" i="10"/>
  <c r="E45" i="10"/>
  <c r="E46" i="10"/>
  <c r="E47" i="10"/>
  <c r="E48" i="10"/>
  <c r="E49" i="10"/>
  <c r="E50" i="10"/>
  <c r="E51" i="10"/>
  <c r="E52" i="10"/>
  <c r="E53" i="10"/>
  <c r="E54" i="10"/>
  <c r="E55" i="10"/>
  <c r="E56" i="10"/>
  <c r="E63" i="10"/>
  <c r="E75" i="10"/>
  <c r="E76" i="10"/>
  <c r="E77" i="10"/>
  <c r="E78" i="10"/>
  <c r="E79" i="10"/>
  <c r="E80" i="10"/>
  <c r="E81" i="10"/>
  <c r="E82" i="10"/>
  <c r="E83" i="10"/>
  <c r="E84" i="10"/>
  <c r="A5" i="10"/>
  <c r="A6" i="10" s="1"/>
  <c r="A7" i="10" s="1"/>
  <c r="A8" i="10" s="1"/>
  <c r="A9" i="10" s="1"/>
  <c r="A10" i="10" l="1"/>
  <c r="A11" i="10" l="1"/>
  <c r="A12" i="10" l="1"/>
  <c r="A13" i="10" s="1"/>
  <c r="A14" i="10" s="1"/>
  <c r="A15" i="10" s="1"/>
  <c r="A16" i="10" s="1"/>
  <c r="A17" i="10" s="1"/>
  <c r="A18" i="10" s="1"/>
  <c r="A19" i="10" s="1"/>
  <c r="A20" i="10" l="1"/>
  <c r="A21" i="10" l="1"/>
  <c r="A22" i="10" s="1"/>
  <c r="A23" i="10" s="1"/>
  <c r="A24" i="10" l="1"/>
  <c r="A25" i="10" s="1"/>
  <c r="A26" i="10" s="1"/>
  <c r="A27" i="10" l="1"/>
  <c r="A28" i="10" l="1"/>
  <c r="A29" i="10" s="1"/>
  <c r="A30" i="10" s="1"/>
  <c r="A31" i="10" s="1"/>
  <c r="A32" i="10" s="1"/>
  <c r="A33" i="10" s="1"/>
  <c r="A34" i="10" l="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l="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l="1"/>
</calcChain>
</file>

<file path=xl/sharedStrings.xml><?xml version="1.0" encoding="utf-8"?>
<sst xmlns="http://schemas.openxmlformats.org/spreadsheetml/2006/main" count="438" uniqueCount="221">
  <si>
    <t>ポイント</t>
    <phoneticPr fontId="2"/>
  </si>
  <si>
    <t>道路</t>
    <rPh sb="0" eb="2">
      <t>ドウロ</t>
    </rPh>
    <phoneticPr fontId="2"/>
  </si>
  <si>
    <t>区間</t>
    <rPh sb="0" eb="2">
      <t>クカン</t>
    </rPh>
    <phoneticPr fontId="2"/>
  </si>
  <si>
    <t>合計</t>
    <rPh sb="0" eb="2">
      <t>ゴウケイ</t>
    </rPh>
    <phoneticPr fontId="2"/>
  </si>
  <si>
    <t>備考</t>
    <rPh sb="0" eb="2">
      <t>ビコウ</t>
    </rPh>
    <phoneticPr fontId="2"/>
  </si>
  <si>
    <t>左折</t>
    <rPh sb="0" eb="2">
      <t>サセツ</t>
    </rPh>
    <phoneticPr fontId="1"/>
  </si>
  <si>
    <t>右折</t>
    <rPh sb="0" eb="2">
      <t>ウセツ</t>
    </rPh>
    <phoneticPr fontId="1"/>
  </si>
  <si>
    <t>直進</t>
    <rPh sb="0" eb="2">
      <t>チョクシン</t>
    </rPh>
    <phoneticPr fontId="1"/>
  </si>
  <si>
    <t>市道</t>
    <rPh sb="0" eb="2">
      <t>シドウ</t>
    </rPh>
    <phoneticPr fontId="2"/>
  </si>
  <si>
    <t>右折</t>
    <rPh sb="0" eb="2">
      <t>ウセツ</t>
    </rPh>
    <phoneticPr fontId="2"/>
  </si>
  <si>
    <t>Ｔ字路</t>
    <rPh sb="1" eb="2">
      <t>ジ</t>
    </rPh>
    <rPh sb="2" eb="3">
      <t>ロ</t>
    </rPh>
    <phoneticPr fontId="2"/>
  </si>
  <si>
    <t>ト字路　S</t>
    <rPh sb="1" eb="3">
      <t>ジロ</t>
    </rPh>
    <phoneticPr fontId="1"/>
  </si>
  <si>
    <t>ここからしばらく交通量が多いので気をつけて！！</t>
    <rPh sb="8" eb="10">
      <t>コウツウ</t>
    </rPh>
    <rPh sb="10" eb="11">
      <t>リョウ</t>
    </rPh>
    <rPh sb="12" eb="13">
      <t>オオ</t>
    </rPh>
    <rPh sb="16" eb="17">
      <t>キ</t>
    </rPh>
    <phoneticPr fontId="2"/>
  </si>
  <si>
    <t>ＰＣ開閉時間</t>
    <rPh sb="2" eb="3">
      <t>ヒラ</t>
    </rPh>
    <rPh sb="3" eb="4">
      <t>ト</t>
    </rPh>
    <rPh sb="4" eb="6">
      <t>ジカン</t>
    </rPh>
    <phoneticPr fontId="2"/>
  </si>
  <si>
    <t>T字路　S</t>
    <rPh sb="1" eb="3">
      <t>ジロ</t>
    </rPh>
    <phoneticPr fontId="1"/>
  </si>
  <si>
    <t>左折</t>
    <rPh sb="0" eb="2">
      <t>サセツ</t>
    </rPh>
    <phoneticPr fontId="2"/>
  </si>
  <si>
    <t>┤字路</t>
    <phoneticPr fontId="2"/>
  </si>
  <si>
    <t>来た道戻る</t>
    <rPh sb="0" eb="1">
      <t>キ</t>
    </rPh>
    <rPh sb="2" eb="3">
      <t>ミチ</t>
    </rPh>
    <rPh sb="3" eb="4">
      <t>モド</t>
    </rPh>
    <phoneticPr fontId="2"/>
  </si>
  <si>
    <t>（集合地点）</t>
    <rPh sb="1" eb="3">
      <t>シュウゴウ</t>
    </rPh>
    <rPh sb="3" eb="5">
      <t>チテン</t>
    </rPh>
    <phoneticPr fontId="2"/>
  </si>
  <si>
    <t>ト字路</t>
    <rPh sb="1" eb="3">
      <t>ジロ</t>
    </rPh>
    <phoneticPr fontId="1"/>
  </si>
  <si>
    <t>T字路</t>
    <rPh sb="1" eb="3">
      <t>ジロ</t>
    </rPh>
    <phoneticPr fontId="1"/>
  </si>
  <si>
    <t>県道16号</t>
    <rPh sb="0" eb="2">
      <t>ケンドウ</t>
    </rPh>
    <rPh sb="4" eb="5">
      <t>ゴウ</t>
    </rPh>
    <phoneticPr fontId="2"/>
  </si>
  <si>
    <t>明石公園前　S</t>
    <rPh sb="0" eb="2">
      <t>アカシ</t>
    </rPh>
    <rPh sb="2" eb="4">
      <t>コウエン</t>
    </rPh>
    <rPh sb="4" eb="5">
      <t>マエ</t>
    </rPh>
    <phoneticPr fontId="2"/>
  </si>
  <si>
    <t>港内道路</t>
    <rPh sb="0" eb="1">
      <t>ミナト</t>
    </rPh>
    <rPh sb="1" eb="2">
      <t>ナイ</t>
    </rPh>
    <rPh sb="2" eb="4">
      <t>ドウロ</t>
    </rPh>
    <phoneticPr fontId="2"/>
  </si>
  <si>
    <t>乗船</t>
    <rPh sb="0" eb="2">
      <t>ジョウセン</t>
    </rPh>
    <phoneticPr fontId="2"/>
  </si>
  <si>
    <t>ジェノバライン　航路</t>
    <rPh sb="8" eb="10">
      <t>コウロ</t>
    </rPh>
    <phoneticPr fontId="2"/>
  </si>
  <si>
    <t>淡路インター前　S</t>
    <rPh sb="0" eb="2">
      <t>アワジ</t>
    </rPh>
    <rPh sb="6" eb="7">
      <t>マエ</t>
    </rPh>
    <phoneticPr fontId="2"/>
  </si>
  <si>
    <t>県道157号</t>
    <rPh sb="0" eb="2">
      <t>ケンドウ</t>
    </rPh>
    <rPh sb="5" eb="6">
      <t>ゴウ</t>
    </rPh>
    <phoneticPr fontId="2"/>
  </si>
  <si>
    <t>県道462号</t>
    <rPh sb="0" eb="2">
      <t>ケンドウ</t>
    </rPh>
    <rPh sb="5" eb="6">
      <t>ゴウ</t>
    </rPh>
    <phoneticPr fontId="2"/>
  </si>
  <si>
    <t>十字路</t>
    <rPh sb="0" eb="3">
      <t>ジュウジロ</t>
    </rPh>
    <phoneticPr fontId="1"/>
  </si>
  <si>
    <t>県道123号</t>
    <rPh sb="0" eb="2">
      <t>ケンドウ</t>
    </rPh>
    <rPh sb="5" eb="6">
      <t>ゴウ</t>
    </rPh>
    <phoneticPr fontId="2"/>
  </si>
  <si>
    <t>県道463号</t>
    <rPh sb="0" eb="2">
      <t>ケンドウ</t>
    </rPh>
    <rPh sb="5" eb="6">
      <t>ゴウ</t>
    </rPh>
    <phoneticPr fontId="2"/>
  </si>
  <si>
    <t>摩耶山方面へ</t>
    <rPh sb="0" eb="2">
      <t>マヤ</t>
    </rPh>
    <rPh sb="2" eb="3">
      <t>ヤマ</t>
    </rPh>
    <rPh sb="3" eb="5">
      <t>ホウメン</t>
    </rPh>
    <phoneticPr fontId="2"/>
  </si>
  <si>
    <t>十字路</t>
    <rPh sb="0" eb="3">
      <t>ジュウジロ</t>
    </rPh>
    <phoneticPr fontId="2"/>
  </si>
  <si>
    <t>県道66号</t>
    <rPh sb="0" eb="2">
      <t>ケンドウ</t>
    </rPh>
    <rPh sb="4" eb="5">
      <t>ゴウ</t>
    </rPh>
    <phoneticPr fontId="2"/>
  </si>
  <si>
    <t>中田　S</t>
    <rPh sb="0" eb="2">
      <t>ナカタ</t>
    </rPh>
    <phoneticPr fontId="2"/>
  </si>
  <si>
    <t>竹谷　S</t>
    <rPh sb="0" eb="2">
      <t>タケタニ</t>
    </rPh>
    <phoneticPr fontId="2"/>
  </si>
  <si>
    <t>県道465号</t>
    <rPh sb="0" eb="2">
      <t>ケンドウ</t>
    </rPh>
    <rPh sb="5" eb="6">
      <t>ゴウ</t>
    </rPh>
    <phoneticPr fontId="2"/>
  </si>
  <si>
    <t>県道46号</t>
    <rPh sb="0" eb="2">
      <t>ケンドウ</t>
    </rPh>
    <rPh sb="4" eb="5">
      <t>ゴウ</t>
    </rPh>
    <phoneticPr fontId="2"/>
  </si>
  <si>
    <t>県道469号</t>
    <rPh sb="0" eb="2">
      <t>ケンドウ</t>
    </rPh>
    <rPh sb="5" eb="6">
      <t>ゴウ</t>
    </rPh>
    <phoneticPr fontId="2"/>
  </si>
  <si>
    <t>県道470号</t>
    <rPh sb="0" eb="2">
      <t>ケンドウ</t>
    </rPh>
    <rPh sb="5" eb="6">
      <t>ゴウ</t>
    </rPh>
    <phoneticPr fontId="2"/>
  </si>
  <si>
    <t>県道31号→県道25号</t>
    <rPh sb="0" eb="2">
      <t>ケンドウ</t>
    </rPh>
    <rPh sb="4" eb="5">
      <t>ゴウ</t>
    </rPh>
    <rPh sb="6" eb="8">
      <t>ケンドウ</t>
    </rPh>
    <rPh sb="10" eb="11">
      <t>ゴウ</t>
    </rPh>
    <phoneticPr fontId="2"/>
  </si>
  <si>
    <t>県道25号</t>
    <rPh sb="0" eb="2">
      <t>ケンドウ</t>
    </rPh>
    <rPh sb="4" eb="5">
      <t>ゴウ</t>
    </rPh>
    <phoneticPr fontId="2"/>
  </si>
  <si>
    <t>県道237号</t>
    <rPh sb="0" eb="2">
      <t>ケンドウ</t>
    </rPh>
    <rPh sb="5" eb="6">
      <t>ゴウ</t>
    </rPh>
    <phoneticPr fontId="2"/>
  </si>
  <si>
    <t>県道237号→県道25号</t>
    <rPh sb="0" eb="2">
      <t>ケンドウ</t>
    </rPh>
    <rPh sb="5" eb="6">
      <t>ゴウ</t>
    </rPh>
    <rPh sb="7" eb="9">
      <t>ケンドウ</t>
    </rPh>
    <rPh sb="11" eb="12">
      <t>ゴウ</t>
    </rPh>
    <phoneticPr fontId="2"/>
  </si>
  <si>
    <t>市道→県道25号</t>
    <rPh sb="0" eb="2">
      <t>シドウ</t>
    </rPh>
    <rPh sb="3" eb="5">
      <t>ケンドウ</t>
    </rPh>
    <rPh sb="7" eb="8">
      <t>ゴウ</t>
    </rPh>
    <phoneticPr fontId="2"/>
  </si>
  <si>
    <t>県道76号</t>
    <rPh sb="0" eb="2">
      <t>ケンドウ</t>
    </rPh>
    <rPh sb="4" eb="5">
      <t>ゴウ</t>
    </rPh>
    <phoneticPr fontId="2"/>
  </si>
  <si>
    <t>県道481号</t>
    <rPh sb="0" eb="2">
      <t>ケンドウ</t>
    </rPh>
    <rPh sb="5" eb="6">
      <t>ゴウ</t>
    </rPh>
    <phoneticPr fontId="2"/>
  </si>
  <si>
    <t>県道473号</t>
    <rPh sb="0" eb="2">
      <t>ケンドウ</t>
    </rPh>
    <rPh sb="5" eb="6">
      <t>ゴウ</t>
    </rPh>
    <phoneticPr fontId="2"/>
  </si>
  <si>
    <t>塩屋　S</t>
    <rPh sb="0" eb="2">
      <t>シオヤ</t>
    </rPh>
    <phoneticPr fontId="2"/>
  </si>
  <si>
    <t>県道16号→県道52号</t>
    <rPh sb="0" eb="2">
      <t>ケンドウ</t>
    </rPh>
    <rPh sb="4" eb="5">
      <t>ゴウ</t>
    </rPh>
    <rPh sb="6" eb="8">
      <t>ケンドウ</t>
    </rPh>
    <rPh sb="10" eb="11">
      <t>ゴウ</t>
    </rPh>
    <phoneticPr fontId="2"/>
  </si>
  <si>
    <t>県道85号</t>
    <rPh sb="0" eb="2">
      <t>ケンドウ</t>
    </rPh>
    <rPh sb="4" eb="5">
      <t>ゴウ</t>
    </rPh>
    <phoneticPr fontId="2"/>
  </si>
  <si>
    <t>坂本　S</t>
    <rPh sb="0" eb="2">
      <t>サカモト</t>
    </rPh>
    <phoneticPr fontId="2"/>
  </si>
  <si>
    <t>淡路ジェノバライン乗り場（岩屋港）</t>
    <rPh sb="0" eb="2">
      <t>アワジ</t>
    </rPh>
    <rPh sb="9" eb="10">
      <t>ノ</t>
    </rPh>
    <rPh sb="11" eb="12">
      <t>バ</t>
    </rPh>
    <rPh sb="13" eb="15">
      <t>イワヤ</t>
    </rPh>
    <rPh sb="15" eb="16">
      <t>ミナト</t>
    </rPh>
    <phoneticPr fontId="2"/>
  </si>
  <si>
    <t>淡路ジェノバライン乗り場（明石港）</t>
    <rPh sb="13" eb="15">
      <t>アカシ</t>
    </rPh>
    <rPh sb="15" eb="16">
      <t>ミナト</t>
    </rPh>
    <phoneticPr fontId="2"/>
  </si>
  <si>
    <t>国道28号</t>
    <rPh sb="0" eb="2">
      <t>コクドウ</t>
    </rPh>
    <rPh sb="4" eb="5">
      <t>ゴウ</t>
    </rPh>
    <phoneticPr fontId="2"/>
  </si>
  <si>
    <t>大きく左折</t>
    <rPh sb="0" eb="1">
      <t>オオ</t>
    </rPh>
    <rPh sb="3" eb="5">
      <t>サセツ</t>
    </rPh>
    <phoneticPr fontId="1"/>
  </si>
  <si>
    <t>変形四差路</t>
    <rPh sb="0" eb="2">
      <t>ヘンケイ</t>
    </rPh>
    <rPh sb="2" eb="3">
      <t>ヨン</t>
    </rPh>
    <rPh sb="3" eb="4">
      <t>サ</t>
    </rPh>
    <rPh sb="4" eb="5">
      <t>ロ</t>
    </rPh>
    <phoneticPr fontId="2"/>
  </si>
  <si>
    <t>通過チェック⑤（フォトコントロール）</t>
    <rPh sb="0" eb="2">
      <t>ツウカ</t>
    </rPh>
    <phoneticPr fontId="2"/>
  </si>
  <si>
    <t>県道31号</t>
    <rPh sb="0" eb="2">
      <t>ケンドウ</t>
    </rPh>
    <rPh sb="4" eb="5">
      <t>ゴウ</t>
    </rPh>
    <phoneticPr fontId="2"/>
  </si>
  <si>
    <t>船を降りていよいよ淡路山脈へ。</t>
    <rPh sb="0" eb="1">
      <t>フネ</t>
    </rPh>
    <rPh sb="2" eb="3">
      <t>オ</t>
    </rPh>
    <rPh sb="9" eb="11">
      <t>アワジ</t>
    </rPh>
    <rPh sb="11" eb="13">
      <t>サンミャク</t>
    </rPh>
    <phoneticPr fontId="2"/>
  </si>
  <si>
    <t>これより束の間の淡路外周。</t>
    <rPh sb="4" eb="5">
      <t>ツカ</t>
    </rPh>
    <rPh sb="6" eb="7">
      <t>マ</t>
    </rPh>
    <rPh sb="8" eb="10">
      <t>アワジ</t>
    </rPh>
    <rPh sb="10" eb="12">
      <t>ガイシュウ</t>
    </rPh>
    <phoneticPr fontId="2"/>
  </si>
  <si>
    <t>県道460号</t>
    <rPh sb="0" eb="2">
      <t>ケンドウ</t>
    </rPh>
    <rPh sb="5" eb="6">
      <t>ゴウ</t>
    </rPh>
    <phoneticPr fontId="2"/>
  </si>
  <si>
    <t>左折</t>
    <phoneticPr fontId="1"/>
  </si>
  <si>
    <t>Y字路</t>
    <rPh sb="1" eb="2">
      <t>ジ</t>
    </rPh>
    <rPh sb="2" eb="3">
      <t>ロ</t>
    </rPh>
    <phoneticPr fontId="1"/>
  </si>
  <si>
    <t>県道469号→県道125号</t>
    <rPh sb="0" eb="2">
      <t>ケンドウ</t>
    </rPh>
    <rPh sb="5" eb="6">
      <t>ゴウ</t>
    </rPh>
    <rPh sb="7" eb="9">
      <t>ケンドウ</t>
    </rPh>
    <rPh sb="12" eb="13">
      <t>ゴウ</t>
    </rPh>
    <phoneticPr fontId="2"/>
  </si>
  <si>
    <t>口堂橋北詰　S</t>
    <rPh sb="0" eb="1">
      <t>クチ</t>
    </rPh>
    <rPh sb="1" eb="2">
      <t>ドウ</t>
    </rPh>
    <rPh sb="2" eb="3">
      <t>ハシ</t>
    </rPh>
    <rPh sb="3" eb="5">
      <t>キタヅメ</t>
    </rPh>
    <phoneticPr fontId="2"/>
  </si>
  <si>
    <t>県道125号</t>
    <rPh sb="0" eb="2">
      <t>ケンドウ</t>
    </rPh>
    <rPh sb="5" eb="6">
      <t>ゴウ</t>
    </rPh>
    <phoneticPr fontId="2"/>
  </si>
  <si>
    <t>広田八幡神社前　S</t>
    <rPh sb="0" eb="2">
      <t>ヒロタ</t>
    </rPh>
    <rPh sb="2" eb="4">
      <t>ハチマン</t>
    </rPh>
    <rPh sb="4" eb="6">
      <t>ジンジャ</t>
    </rPh>
    <rPh sb="6" eb="7">
      <t>マエ</t>
    </rPh>
    <phoneticPr fontId="2"/>
  </si>
  <si>
    <t>変形十字路</t>
    <rPh sb="0" eb="2">
      <t>ヘンケイ</t>
    </rPh>
    <rPh sb="2" eb="5">
      <t>ジュウジロ</t>
    </rPh>
    <phoneticPr fontId="2"/>
  </si>
  <si>
    <t>┤字路</t>
  </si>
  <si>
    <t>市道→県道76号</t>
    <rPh sb="0" eb="2">
      <t>シドウ</t>
    </rPh>
    <rPh sb="3" eb="5">
      <t>ケンドウ</t>
    </rPh>
    <rPh sb="7" eb="8">
      <t>ゴウ</t>
    </rPh>
    <phoneticPr fontId="2"/>
  </si>
  <si>
    <t>岩屋フェリー前　S</t>
    <rPh sb="0" eb="2">
      <t>イワヤ</t>
    </rPh>
    <rPh sb="6" eb="7">
      <t>マエ</t>
    </rPh>
    <phoneticPr fontId="2"/>
  </si>
  <si>
    <t>角にローソンあり。補給するならここ。</t>
    <rPh sb="0" eb="1">
      <t>カド</t>
    </rPh>
    <rPh sb="9" eb="11">
      <t>ホキュウ</t>
    </rPh>
    <phoneticPr fontId="2"/>
  </si>
  <si>
    <t>ラストは超激坂。ファイト！！</t>
    <rPh sb="4" eb="5">
      <t>チョウ</t>
    </rPh>
    <rPh sb="5" eb="6">
      <t>ゲキ</t>
    </rPh>
    <rPh sb="6" eb="7">
      <t>サカ</t>
    </rPh>
    <phoneticPr fontId="2"/>
  </si>
  <si>
    <t>距離は短いですが激坂です。苔が結構生えているので気を付けてください。</t>
    <rPh sb="0" eb="2">
      <t>キョリ</t>
    </rPh>
    <rPh sb="3" eb="4">
      <t>ミジカ</t>
    </rPh>
    <rPh sb="8" eb="9">
      <t>ゲキ</t>
    </rPh>
    <rPh sb="9" eb="10">
      <t>ザカ</t>
    </rPh>
    <rPh sb="13" eb="14">
      <t>コケ</t>
    </rPh>
    <rPh sb="15" eb="17">
      <t>ケッコウ</t>
    </rPh>
    <rPh sb="17" eb="18">
      <t>ハ</t>
    </rPh>
    <rPh sb="24" eb="25">
      <t>キ</t>
    </rPh>
    <rPh sb="26" eb="27">
      <t>ツ</t>
    </rPh>
    <phoneticPr fontId="2"/>
  </si>
  <si>
    <t>これよりアップダウン。</t>
    <phoneticPr fontId="2"/>
  </si>
  <si>
    <t>この先淡路島なのになぜか渓谷沿いの道を走ります。後半やや斜度きついです。</t>
    <rPh sb="2" eb="3">
      <t>サキ</t>
    </rPh>
    <rPh sb="3" eb="6">
      <t>アワジシマ</t>
    </rPh>
    <rPh sb="12" eb="14">
      <t>ケイコク</t>
    </rPh>
    <rPh sb="14" eb="15">
      <t>ゾ</t>
    </rPh>
    <rPh sb="17" eb="18">
      <t>ミチ</t>
    </rPh>
    <rPh sb="19" eb="20">
      <t>ハシ</t>
    </rPh>
    <rPh sb="24" eb="26">
      <t>コウハン</t>
    </rPh>
    <rPh sb="28" eb="30">
      <t>シャド</t>
    </rPh>
    <phoneticPr fontId="2"/>
  </si>
  <si>
    <t>これより束の間の淡路島外周。</t>
    <rPh sb="4" eb="5">
      <t>ツカ</t>
    </rPh>
    <rPh sb="6" eb="7">
      <t>マ</t>
    </rPh>
    <rPh sb="8" eb="10">
      <t>アワジ</t>
    </rPh>
    <rPh sb="10" eb="11">
      <t>シマ</t>
    </rPh>
    <rPh sb="11" eb="13">
      <t>ガイシュウ</t>
    </rPh>
    <phoneticPr fontId="2"/>
  </si>
  <si>
    <t>多少のアップダウンあれどかなり稼げる南淡の平坦路。その後水仙ラインを上ります。</t>
    <rPh sb="0" eb="2">
      <t>タショウ</t>
    </rPh>
    <rPh sb="15" eb="16">
      <t>カセ</t>
    </rPh>
    <rPh sb="18" eb="20">
      <t>ナンダン</t>
    </rPh>
    <rPh sb="21" eb="23">
      <t>ヘイタン</t>
    </rPh>
    <rPh sb="23" eb="24">
      <t>ロ</t>
    </rPh>
    <rPh sb="27" eb="28">
      <t>ゴ</t>
    </rPh>
    <rPh sb="28" eb="30">
      <t>スイセン</t>
    </rPh>
    <rPh sb="34" eb="35">
      <t>ノボ</t>
    </rPh>
    <phoneticPr fontId="2"/>
  </si>
  <si>
    <t>PC1
淡路ジェノバライン(明石港）</t>
    <rPh sb="4" eb="6">
      <t>アワジ</t>
    </rPh>
    <rPh sb="14" eb="16">
      <t>アカシ</t>
    </rPh>
    <rPh sb="16" eb="17">
      <t>ミナト</t>
    </rPh>
    <phoneticPr fontId="2"/>
  </si>
  <si>
    <t>ジェノバライン乗り場をバックに自転車の写真を撮ること。写真のプロパティを通過証明時刻とします。</t>
  </si>
  <si>
    <t>常盤ダム方面へ。登坂開始。それほど斜度はきつくありません。ダムを過ぎると淡路らしい田園風景が広がります。</t>
    <rPh sb="0" eb="2">
      <t>トキワ</t>
    </rPh>
    <rPh sb="4" eb="6">
      <t>ホウメン</t>
    </rPh>
    <rPh sb="8" eb="10">
      <t>トウハン</t>
    </rPh>
    <rPh sb="10" eb="12">
      <t>カイシ</t>
    </rPh>
    <rPh sb="17" eb="19">
      <t>シャド</t>
    </rPh>
    <rPh sb="32" eb="33">
      <t>ス</t>
    </rPh>
    <rPh sb="36" eb="38">
      <t>アワジ</t>
    </rPh>
    <rPh sb="41" eb="43">
      <t>デンエン</t>
    </rPh>
    <rPh sb="43" eb="45">
      <t>フウケイ</t>
    </rPh>
    <rPh sb="46" eb="47">
      <t>ヒロ</t>
    </rPh>
    <phoneticPr fontId="2"/>
  </si>
  <si>
    <t>アップダウンは続きます。</t>
    <rPh sb="7" eb="8">
      <t>ツヅ</t>
    </rPh>
    <phoneticPr fontId="2"/>
  </si>
  <si>
    <t>県道462号→市道</t>
    <rPh sb="0" eb="2">
      <t>ケンドウ</t>
    </rPh>
    <rPh sb="5" eb="6">
      <t>ゴウ</t>
    </rPh>
    <rPh sb="7" eb="9">
      <t>シドウ</t>
    </rPh>
    <phoneticPr fontId="2"/>
  </si>
  <si>
    <t>T字路</t>
    <phoneticPr fontId="2"/>
  </si>
  <si>
    <t>ため池を右折。この先進んでいくといきなりコンクリ坂に突入します。</t>
    <rPh sb="2" eb="3">
      <t>イケ</t>
    </rPh>
    <rPh sb="4" eb="6">
      <t>ウセツ</t>
    </rPh>
    <rPh sb="9" eb="10">
      <t>サキ</t>
    </rPh>
    <rPh sb="10" eb="11">
      <t>スス</t>
    </rPh>
    <rPh sb="24" eb="25">
      <t>サカ</t>
    </rPh>
    <rPh sb="26" eb="28">
      <t>トツニュウ</t>
    </rPh>
    <phoneticPr fontId="2"/>
  </si>
  <si>
    <t>常隆寺に向かってコンクリ坂を上っていきます。なかなか厳しい勾配です。</t>
    <rPh sb="0" eb="1">
      <t>ツネ</t>
    </rPh>
    <rPh sb="1" eb="2">
      <t>タカシ</t>
    </rPh>
    <rPh sb="2" eb="3">
      <t>テラ</t>
    </rPh>
    <rPh sb="4" eb="5">
      <t>ム</t>
    </rPh>
    <rPh sb="12" eb="13">
      <t>サカ</t>
    </rPh>
    <rPh sb="14" eb="15">
      <t>ノボ</t>
    </rPh>
    <rPh sb="26" eb="27">
      <t>キビ</t>
    </rPh>
    <rPh sb="29" eb="31">
      <t>コウバイ</t>
    </rPh>
    <phoneticPr fontId="2"/>
  </si>
  <si>
    <t>常隆寺駐車場</t>
  </si>
  <si>
    <t>この先もテクニカルな小道が続きます。</t>
    <rPh sb="2" eb="3">
      <t>サキ</t>
    </rPh>
    <rPh sb="10" eb="12">
      <t>コミチ</t>
    </rPh>
    <rPh sb="13" eb="14">
      <t>ツヅ</t>
    </rPh>
    <phoneticPr fontId="2"/>
  </si>
  <si>
    <t>この先、テクニカルな小道が続きます。</t>
    <rPh sb="2" eb="3">
      <t>サキ</t>
    </rPh>
    <rPh sb="10" eb="12">
      <t>コミチ</t>
    </rPh>
    <rPh sb="13" eb="14">
      <t>ツヅ</t>
    </rPh>
    <phoneticPr fontId="2"/>
  </si>
  <si>
    <t>黒谷方面看板あり</t>
    <rPh sb="0" eb="2">
      <t>クロタニ</t>
    </rPh>
    <rPh sb="2" eb="4">
      <t>ホウメン</t>
    </rPh>
    <rPh sb="4" eb="6">
      <t>カンバン</t>
    </rPh>
    <phoneticPr fontId="2"/>
  </si>
  <si>
    <t>右折して下ります。</t>
    <rPh sb="0" eb="2">
      <t>ウセツ</t>
    </rPh>
    <rPh sb="4" eb="5">
      <t>クダ</t>
    </rPh>
    <phoneticPr fontId="2"/>
  </si>
  <si>
    <t>この先道が細く急こう配を下ります。道なりに下ればOKですが気を付けてください。</t>
    <rPh sb="2" eb="3">
      <t>サキ</t>
    </rPh>
    <rPh sb="3" eb="4">
      <t>ミチ</t>
    </rPh>
    <rPh sb="5" eb="6">
      <t>ホソ</t>
    </rPh>
    <rPh sb="7" eb="8">
      <t>キュウ</t>
    </rPh>
    <rPh sb="10" eb="11">
      <t>バイ</t>
    </rPh>
    <rPh sb="12" eb="13">
      <t>クダ</t>
    </rPh>
    <rPh sb="17" eb="18">
      <t>ミチ</t>
    </rPh>
    <rPh sb="21" eb="22">
      <t>クダ</t>
    </rPh>
    <rPh sb="29" eb="30">
      <t>キ</t>
    </rPh>
    <rPh sb="31" eb="32">
      <t>ツ</t>
    </rPh>
    <phoneticPr fontId="2"/>
  </si>
  <si>
    <t>野趣あふれる道を進み、その後再び田園地帯へ</t>
    <rPh sb="0" eb="2">
      <t>ヤシュ</t>
    </rPh>
    <rPh sb="6" eb="7">
      <t>ミチ</t>
    </rPh>
    <rPh sb="8" eb="9">
      <t>スス</t>
    </rPh>
    <rPh sb="13" eb="14">
      <t>ゴ</t>
    </rPh>
    <rPh sb="14" eb="15">
      <t>フタタ</t>
    </rPh>
    <rPh sb="16" eb="18">
      <t>デンエン</t>
    </rPh>
    <rPh sb="18" eb="20">
      <t>チタイ</t>
    </rPh>
    <phoneticPr fontId="2"/>
  </si>
  <si>
    <t>ここから先、道がかなりあれている区間があるので注意。また落ち葉や竹林にも注意。</t>
    <rPh sb="4" eb="5">
      <t>サキ</t>
    </rPh>
    <rPh sb="6" eb="7">
      <t>ミチ</t>
    </rPh>
    <rPh sb="16" eb="18">
      <t>クカン</t>
    </rPh>
    <rPh sb="23" eb="25">
      <t>チュウイ</t>
    </rPh>
    <rPh sb="28" eb="29">
      <t>オ</t>
    </rPh>
    <rPh sb="30" eb="31">
      <t>バ</t>
    </rPh>
    <rPh sb="32" eb="33">
      <t>タケ</t>
    </rPh>
    <rPh sb="33" eb="34">
      <t>ハヤシ</t>
    </rPh>
    <rPh sb="36" eb="38">
      <t>チュウイ</t>
    </rPh>
    <phoneticPr fontId="2"/>
  </si>
  <si>
    <t>この先コスモス街道。コンビニやドラッグストアあります。</t>
    <rPh sb="2" eb="3">
      <t>サキ</t>
    </rPh>
    <rPh sb="7" eb="9">
      <t>カイドウ</t>
    </rPh>
    <phoneticPr fontId="2"/>
  </si>
  <si>
    <t>川の手前を右折します</t>
    <rPh sb="0" eb="1">
      <t>カワ</t>
    </rPh>
    <rPh sb="2" eb="4">
      <t>テマエ</t>
    </rPh>
    <rPh sb="5" eb="7">
      <t>ウセツ</t>
    </rPh>
    <phoneticPr fontId="2"/>
  </si>
  <si>
    <t>ほんとにここを曲がるのか？一瞬わかりずらいですが神社の横を入っていきます。高速道を横切って登坂が始まります</t>
    <rPh sb="7" eb="8">
      <t>マ</t>
    </rPh>
    <rPh sb="13" eb="15">
      <t>イッシュン</t>
    </rPh>
    <rPh sb="24" eb="26">
      <t>ジンジャ</t>
    </rPh>
    <rPh sb="27" eb="28">
      <t>ヨコ</t>
    </rPh>
    <rPh sb="29" eb="30">
      <t>ハイ</t>
    </rPh>
    <rPh sb="37" eb="39">
      <t>コウソク</t>
    </rPh>
    <rPh sb="39" eb="40">
      <t>ドウ</t>
    </rPh>
    <rPh sb="41" eb="43">
      <t>ヨコギ</t>
    </rPh>
    <rPh sb="45" eb="47">
      <t>トウハン</t>
    </rPh>
    <rPh sb="48" eb="49">
      <t>ハジ</t>
    </rPh>
    <phoneticPr fontId="2"/>
  </si>
  <si>
    <t>角に農協やガソリンスタンドがあります</t>
    <rPh sb="0" eb="1">
      <t>カド</t>
    </rPh>
    <rPh sb="2" eb="4">
      <t>ノウキョウ</t>
    </rPh>
    <phoneticPr fontId="2"/>
  </si>
  <si>
    <t>ここから一気に下ります</t>
    <rPh sb="4" eb="6">
      <t>イッキ</t>
    </rPh>
    <rPh sb="7" eb="8">
      <t>クダ</t>
    </rPh>
    <phoneticPr fontId="2"/>
  </si>
  <si>
    <t>角に小学校あり</t>
    <rPh sb="0" eb="1">
      <t>カド</t>
    </rPh>
    <rPh sb="2" eb="5">
      <t>ショウガッコウ</t>
    </rPh>
    <phoneticPr fontId="2"/>
  </si>
  <si>
    <t>掃守　S</t>
    <rPh sb="0" eb="2">
      <t>カモリ</t>
    </rPh>
    <phoneticPr fontId="2"/>
  </si>
  <si>
    <t>御原橋北詰　S</t>
    <rPh sb="0" eb="1">
      <t>ギョ</t>
    </rPh>
    <rPh sb="1" eb="2">
      <t>ハラ</t>
    </rPh>
    <rPh sb="2" eb="3">
      <t>ハシ</t>
    </rPh>
    <rPh sb="3" eb="4">
      <t>キタ</t>
    </rPh>
    <rPh sb="4" eb="5">
      <t>ツ</t>
    </rPh>
    <phoneticPr fontId="2"/>
  </si>
  <si>
    <t>湊港入口　S</t>
    <rPh sb="0" eb="1">
      <t>ミナト</t>
    </rPh>
    <rPh sb="1" eb="2">
      <t>コウ</t>
    </rPh>
    <rPh sb="2" eb="4">
      <t>イリグチ</t>
    </rPh>
    <phoneticPr fontId="2"/>
  </si>
  <si>
    <t>丸山市街地を抜けて県道25号に合流します</t>
    <rPh sb="0" eb="2">
      <t>マルヤマ</t>
    </rPh>
    <rPh sb="2" eb="5">
      <t>シガイチ</t>
    </rPh>
    <rPh sb="6" eb="7">
      <t>ヌ</t>
    </rPh>
    <rPh sb="9" eb="11">
      <t>ケンドウ</t>
    </rPh>
    <rPh sb="13" eb="14">
      <t>ゴウ</t>
    </rPh>
    <rPh sb="15" eb="17">
      <t>ゴウリュウ</t>
    </rPh>
    <phoneticPr fontId="2"/>
  </si>
  <si>
    <t>十字路　S</t>
    <rPh sb="0" eb="3">
      <t>ジュウジロ</t>
    </rPh>
    <phoneticPr fontId="2"/>
  </si>
  <si>
    <t>これより神戸ブルべ最強クラスの柏原山へ。本当にこれは道なのか？？
という箇所を左折。ここから山頂までは本当にキツイ。20％超を連発する上に、落ち葉・枝・落石など障害物多数・・・・。登りきると淡路島内屈指の展望。</t>
    <rPh sb="26" eb="27">
      <t>ミチ</t>
    </rPh>
    <rPh sb="74" eb="75">
      <t>エダ</t>
    </rPh>
    <rPh sb="90" eb="91">
      <t>ノボ</t>
    </rPh>
    <rPh sb="95" eb="98">
      <t>アワジシマ</t>
    </rPh>
    <rPh sb="98" eb="99">
      <t>ナイ</t>
    </rPh>
    <rPh sb="99" eb="101">
      <t>クッシ</t>
    </rPh>
    <rPh sb="102" eb="104">
      <t>テンボウ</t>
    </rPh>
    <phoneticPr fontId="2"/>
  </si>
  <si>
    <t>林道</t>
    <rPh sb="0" eb="2">
      <t>リンドウ</t>
    </rPh>
    <phoneticPr fontId="2"/>
  </si>
  <si>
    <t>常盤　S</t>
    <rPh sb="0" eb="2">
      <t>トキワ</t>
    </rPh>
    <phoneticPr fontId="1"/>
  </si>
  <si>
    <t>県道481号→市道</t>
    <rPh sb="0" eb="2">
      <t>ケンドウ</t>
    </rPh>
    <rPh sb="5" eb="6">
      <t>ゴウ</t>
    </rPh>
    <rPh sb="7" eb="9">
      <t>シドウ</t>
    </rPh>
    <phoneticPr fontId="2"/>
  </si>
  <si>
    <t>淡路島を北上。交通量が多くなるので注意。</t>
    <rPh sb="0" eb="3">
      <t>アワジシマ</t>
    </rPh>
    <rPh sb="4" eb="6">
      <t>ホクジョウ</t>
    </rPh>
    <rPh sb="7" eb="9">
      <t>コウツウ</t>
    </rPh>
    <rPh sb="9" eb="10">
      <t>リョウ</t>
    </rPh>
    <rPh sb="11" eb="12">
      <t>オオ</t>
    </rPh>
    <rPh sb="17" eb="19">
      <t>チュウイ</t>
    </rPh>
    <phoneticPr fontId="2"/>
  </si>
  <si>
    <t>浦　S</t>
    <rPh sb="0" eb="1">
      <t>ウラ</t>
    </rPh>
    <phoneticPr fontId="2"/>
  </si>
  <si>
    <t>あまりきつくないですが上っていきます。</t>
    <rPh sb="11" eb="12">
      <t>ノボ</t>
    </rPh>
    <phoneticPr fontId="2"/>
  </si>
  <si>
    <t>洲本市街へ。商店街を通過します</t>
    <rPh sb="0" eb="4">
      <t>スモトシガイ</t>
    </rPh>
    <rPh sb="6" eb="9">
      <t>ショウテンガイ</t>
    </rPh>
    <rPh sb="10" eb="12">
      <t>ツウカ</t>
    </rPh>
    <phoneticPr fontId="2"/>
  </si>
  <si>
    <t>いよいよ本格的に下山。下山するとファミリーマートあります。</t>
    <rPh sb="4" eb="7">
      <t>ホンカクテキ</t>
    </rPh>
    <rPh sb="8" eb="10">
      <t>ゲザン</t>
    </rPh>
    <rPh sb="11" eb="13">
      <t>ゲザン</t>
    </rPh>
    <phoneticPr fontId="2"/>
  </si>
  <si>
    <t>原健三郎銅像をバックに自転車の写真を撮ること。
このあたりは淡路島屈指の夜景スポットです。</t>
    <rPh sb="0" eb="1">
      <t>ハラ</t>
    </rPh>
    <rPh sb="1" eb="4">
      <t>ケンザブロウ</t>
    </rPh>
    <rPh sb="4" eb="6">
      <t>ドウゾウ</t>
    </rPh>
    <rPh sb="11" eb="14">
      <t>ジテンシャ</t>
    </rPh>
    <rPh sb="15" eb="17">
      <t>シャシン</t>
    </rPh>
    <rPh sb="18" eb="19">
      <t>ト</t>
    </rPh>
    <rPh sb="30" eb="32">
      <t>アワジ</t>
    </rPh>
    <rPh sb="32" eb="33">
      <t>シマ</t>
    </rPh>
    <rPh sb="33" eb="35">
      <t>クッシ</t>
    </rPh>
    <rPh sb="36" eb="38">
      <t>ヤケイ</t>
    </rPh>
    <phoneticPr fontId="2"/>
  </si>
  <si>
    <t>コンクリ坂を下ります。激下りなので注意</t>
    <rPh sb="4" eb="5">
      <t>サカ</t>
    </rPh>
    <rPh sb="6" eb="7">
      <t>クダ</t>
    </rPh>
    <rPh sb="11" eb="12">
      <t>ゲキ</t>
    </rPh>
    <rPh sb="12" eb="13">
      <t>クダ</t>
    </rPh>
    <rPh sb="17" eb="19">
      <t>チュウイ</t>
    </rPh>
    <phoneticPr fontId="2"/>
  </si>
  <si>
    <t>ジェノバライン乗り場をバックに自転車の写真を撮ること。
なお写真のプロパティの撮影時刻を通過証明時刻とします。</t>
    <rPh sb="7" eb="8">
      <t>ノ</t>
    </rPh>
    <rPh sb="9" eb="10">
      <t>バ</t>
    </rPh>
    <rPh sb="15" eb="18">
      <t>ジテンシャ</t>
    </rPh>
    <rPh sb="19" eb="21">
      <t>シャシン</t>
    </rPh>
    <rPh sb="22" eb="23">
      <t>ト</t>
    </rPh>
    <rPh sb="30" eb="32">
      <t>シャシン</t>
    </rPh>
    <rPh sb="39" eb="41">
      <t>サツエイ</t>
    </rPh>
    <rPh sb="41" eb="43">
      <t>ジコク</t>
    </rPh>
    <rPh sb="44" eb="46">
      <t>ツウカ</t>
    </rPh>
    <rPh sb="46" eb="48">
      <t>ショウメイ</t>
    </rPh>
    <rPh sb="48" eb="50">
      <t>ジコク</t>
    </rPh>
    <phoneticPr fontId="2"/>
  </si>
  <si>
    <t>ジェノバライン乗り場をバックに自転車の写真を撮ること。写真のプロパティを通過証明時刻とします。</t>
    <rPh sb="7" eb="8">
      <t>ノ</t>
    </rPh>
    <rPh sb="9" eb="10">
      <t>バ</t>
    </rPh>
    <rPh sb="16" eb="18">
      <t>シャシン</t>
    </rPh>
    <rPh sb="25" eb="27">
      <t>ツウカ</t>
    </rPh>
    <rPh sb="27" eb="29">
      <t>ショウメイ</t>
    </rPh>
    <rPh sb="29" eb="31">
      <t>ジコク</t>
    </rPh>
    <phoneticPr fontId="2"/>
  </si>
  <si>
    <t>PC1</t>
  </si>
  <si>
    <t>淡路ジェノバライン(明石港）</t>
  </si>
  <si>
    <t>鷲峰寺　入口</t>
    <phoneticPr fontId="2"/>
  </si>
  <si>
    <t>通過チェック・フォトコントロール③</t>
    <phoneticPr fontId="2"/>
  </si>
  <si>
    <t>道の駅　うずしお　　道の駅うずしおに来たことがわかれば何でもOK</t>
    <rPh sb="0" eb="1">
      <t>ミチ</t>
    </rPh>
    <rPh sb="2" eb="3">
      <t>エキ</t>
    </rPh>
    <rPh sb="10" eb="11">
      <t>ミチ</t>
    </rPh>
    <rPh sb="12" eb="13">
      <t>エキ</t>
    </rPh>
    <rPh sb="18" eb="19">
      <t>キ</t>
    </rPh>
    <rPh sb="27" eb="28">
      <t>ナン</t>
    </rPh>
    <phoneticPr fontId="2"/>
  </si>
  <si>
    <t>松尾山　感応寺</t>
  </si>
  <si>
    <t>柏原山　北展望台</t>
    <rPh sb="0" eb="2">
      <t>カシハラ</t>
    </rPh>
    <rPh sb="2" eb="3">
      <t>ヤマ</t>
    </rPh>
    <rPh sb="4" eb="5">
      <t>キタ</t>
    </rPh>
    <rPh sb="5" eb="8">
      <t>テンボウダイ</t>
    </rPh>
    <phoneticPr fontId="2"/>
  </si>
  <si>
    <t>淡路ジェノバライン乗り場（岩屋港）</t>
  </si>
  <si>
    <t>PC2
淡路ジェノバライン乗り場（岩屋港）</t>
    <phoneticPr fontId="2"/>
  </si>
  <si>
    <t>5:00～5:30</t>
    <phoneticPr fontId="2"/>
  </si>
  <si>
    <t>急こう配なので注意</t>
    <rPh sb="0" eb="1">
      <t>キュウ</t>
    </rPh>
    <rPh sb="3" eb="4">
      <t>バイ</t>
    </rPh>
    <rPh sb="7" eb="9">
      <t>チュウイ</t>
    </rPh>
    <phoneticPr fontId="2"/>
  </si>
  <si>
    <t>県道123号→市道</t>
    <rPh sb="0" eb="2">
      <t>ケンドウ</t>
    </rPh>
    <rPh sb="5" eb="6">
      <t>ゴウ</t>
    </rPh>
    <rPh sb="7" eb="9">
      <t>シドウ</t>
    </rPh>
    <phoneticPr fontId="2"/>
  </si>
  <si>
    <t>道なり右折。間違いやすいので注意</t>
    <rPh sb="0" eb="1">
      <t>ミチ</t>
    </rPh>
    <rPh sb="3" eb="5">
      <t>ウセツ</t>
    </rPh>
    <rPh sb="6" eb="8">
      <t>マチガ</t>
    </rPh>
    <rPh sb="14" eb="16">
      <t>チュウイ</t>
    </rPh>
    <phoneticPr fontId="2"/>
  </si>
  <si>
    <t>そして今年はさらに上り、北展望台へ！！この先も道は荒れています。</t>
    <rPh sb="3" eb="5">
      <t>コトシ</t>
    </rPh>
    <rPh sb="9" eb="10">
      <t>ノボ</t>
    </rPh>
    <rPh sb="12" eb="13">
      <t>キタ</t>
    </rPh>
    <rPh sb="13" eb="16">
      <t>テンボウダイ</t>
    </rPh>
    <rPh sb="21" eb="22">
      <t>サキ</t>
    </rPh>
    <rPh sb="23" eb="24">
      <t>ミチ</t>
    </rPh>
    <rPh sb="25" eb="26">
      <t>ア</t>
    </rPh>
    <phoneticPr fontId="2"/>
  </si>
  <si>
    <t>さらに上っていきます。ここからは斜度がキツイ！！</t>
    <rPh sb="3" eb="4">
      <t>ノボ</t>
    </rPh>
    <rPh sb="16" eb="18">
      <t>シャド</t>
    </rPh>
    <phoneticPr fontId="2"/>
  </si>
  <si>
    <t>展望台をバックに自転車の写真を撮ること。</t>
    <phoneticPr fontId="2"/>
  </si>
  <si>
    <t>松林の斜面を100m登ったところ（押し歩き、道からは見えません、わかりにくい）にあります。</t>
  </si>
  <si>
    <t>PC2</t>
    <phoneticPr fontId="2"/>
  </si>
  <si>
    <t>原健三郎　銅像</t>
  </si>
  <si>
    <t>原健三郎銅像をバックに自転車の写真を撮ること。</t>
  </si>
  <si>
    <t>このあたりは淡路島屈指の夜景スポットです。</t>
  </si>
  <si>
    <t>福良交番前　S</t>
    <rPh sb="0" eb="2">
      <t>フクラ</t>
    </rPh>
    <rPh sb="2" eb="4">
      <t>コウバン</t>
    </rPh>
    <rPh sb="4" eb="5">
      <t>マエ</t>
    </rPh>
    <phoneticPr fontId="2"/>
  </si>
  <si>
    <t>手前の細いほうの道を曲がる</t>
    <rPh sb="0" eb="2">
      <t>テマエ</t>
    </rPh>
    <rPh sb="3" eb="4">
      <t>ホソ</t>
    </rPh>
    <rPh sb="8" eb="9">
      <t>ミチ</t>
    </rPh>
    <rPh sb="10" eb="11">
      <t>マ</t>
    </rPh>
    <phoneticPr fontId="2"/>
  </si>
  <si>
    <t>常隆寺の駐車場看板、もしくは寺の入口をバックに満面の笑みで自撮りすること。</t>
    <rPh sb="0" eb="1">
      <t>ツネ</t>
    </rPh>
    <rPh sb="1" eb="2">
      <t>タカシ</t>
    </rPh>
    <rPh sb="2" eb="3">
      <t>テラ</t>
    </rPh>
    <rPh sb="4" eb="6">
      <t>チュウシャ</t>
    </rPh>
    <rPh sb="6" eb="7">
      <t>ジョウ</t>
    </rPh>
    <rPh sb="7" eb="9">
      <t>カンバン</t>
    </rPh>
    <rPh sb="14" eb="15">
      <t>テラ</t>
    </rPh>
    <rPh sb="16" eb="18">
      <t>イリグチ</t>
    </rPh>
    <rPh sb="23" eb="25">
      <t>マンメン</t>
    </rPh>
    <rPh sb="26" eb="27">
      <t>エ</t>
    </rPh>
    <rPh sb="29" eb="31">
      <t>ジド</t>
    </rPh>
    <phoneticPr fontId="2"/>
  </si>
  <si>
    <t>鷲峰寺入口をバックに満面の笑みで写真をとること。
歩いて100ｍぐらい先に摩耶山展望所があります。</t>
    <rPh sb="10" eb="12">
      <t>マンメン</t>
    </rPh>
    <rPh sb="13" eb="14">
      <t>エ</t>
    </rPh>
    <rPh sb="16" eb="18">
      <t>シャシン</t>
    </rPh>
    <rPh sb="25" eb="26">
      <t>アル</t>
    </rPh>
    <rPh sb="35" eb="36">
      <t>サキ</t>
    </rPh>
    <rPh sb="37" eb="39">
      <t>マヤ</t>
    </rPh>
    <rPh sb="39" eb="40">
      <t>ヤマ</t>
    </rPh>
    <rPh sb="40" eb="42">
      <t>テンボウ</t>
    </rPh>
    <rPh sb="42" eb="43">
      <t>ジョ</t>
    </rPh>
    <phoneticPr fontId="2"/>
  </si>
  <si>
    <t>境内横の看板をバックに満面の笑みで自撮りすること。手前のコンクリ坂をどうしても上りたくない人は駐車場の横にも看板あるのでをれを撮ってください。</t>
    <rPh sb="0" eb="2">
      <t>ケイダイ</t>
    </rPh>
    <rPh sb="2" eb="3">
      <t>ヨコ</t>
    </rPh>
    <rPh sb="4" eb="6">
      <t>カンバン</t>
    </rPh>
    <rPh sb="11" eb="13">
      <t>マンメン</t>
    </rPh>
    <rPh sb="14" eb="15">
      <t>エ</t>
    </rPh>
    <rPh sb="17" eb="19">
      <t>ジド</t>
    </rPh>
    <rPh sb="25" eb="27">
      <t>テマエ</t>
    </rPh>
    <rPh sb="32" eb="33">
      <t>サカ</t>
    </rPh>
    <rPh sb="39" eb="40">
      <t>ノボ</t>
    </rPh>
    <rPh sb="45" eb="46">
      <t>ヒト</t>
    </rPh>
    <rPh sb="47" eb="49">
      <t>チュウシャ</t>
    </rPh>
    <rPh sb="49" eb="50">
      <t>ジョウ</t>
    </rPh>
    <rPh sb="51" eb="52">
      <t>ヨコ</t>
    </rPh>
    <rPh sb="54" eb="56">
      <t>カンバン</t>
    </rPh>
    <rPh sb="63" eb="64">
      <t>ト</t>
    </rPh>
    <phoneticPr fontId="2"/>
  </si>
  <si>
    <t>展望台をバックに満面の笑みで写真を撮ること。松林の斜面を100m登ったところ（押し歩き、道からは見えません、わかりにくい）にあります。来た道を戻ります。</t>
    <rPh sb="0" eb="3">
      <t>テンボウダイ</t>
    </rPh>
    <rPh sb="8" eb="10">
      <t>マンメン</t>
    </rPh>
    <rPh sb="11" eb="12">
      <t>エ</t>
    </rPh>
    <rPh sb="22" eb="24">
      <t>マツバヤシ</t>
    </rPh>
    <rPh sb="25" eb="27">
      <t>シャメン</t>
    </rPh>
    <rPh sb="32" eb="33">
      <t>ノボ</t>
    </rPh>
    <rPh sb="39" eb="40">
      <t>オ</t>
    </rPh>
    <rPh sb="41" eb="42">
      <t>アル</t>
    </rPh>
    <rPh sb="44" eb="45">
      <t>ミチ</t>
    </rPh>
    <rPh sb="48" eb="49">
      <t>ミ</t>
    </rPh>
    <rPh sb="67" eb="68">
      <t>キ</t>
    </rPh>
    <rPh sb="69" eb="70">
      <t>ミチ</t>
    </rPh>
    <rPh sb="71" eb="72">
      <t>モド</t>
    </rPh>
    <phoneticPr fontId="2"/>
  </si>
  <si>
    <t>道の駅　うずしおの看板をバックに自転車の写真を撮ること</t>
    <phoneticPr fontId="2"/>
  </si>
  <si>
    <t>Y字路　S</t>
    <rPh sb="1" eb="2">
      <t>ジ</t>
    </rPh>
    <rPh sb="2" eb="3">
      <t>ロ</t>
    </rPh>
    <phoneticPr fontId="1"/>
  </si>
  <si>
    <t>錦江橋南詰　S</t>
    <rPh sb="0" eb="2">
      <t>キンコウ</t>
    </rPh>
    <rPh sb="2" eb="3">
      <t>ハシ</t>
    </rPh>
    <rPh sb="3" eb="4">
      <t>ミナミ</t>
    </rPh>
    <rPh sb="4" eb="5">
      <t>ツ</t>
    </rPh>
    <phoneticPr fontId="2"/>
  </si>
  <si>
    <t>これよりしばらく直進。途中いくつか坂があります。</t>
    <rPh sb="8" eb="10">
      <t>チョクシン</t>
    </rPh>
    <rPh sb="11" eb="13">
      <t>トチュウ</t>
    </rPh>
    <rPh sb="17" eb="18">
      <t>サカ</t>
    </rPh>
    <phoneticPr fontId="2"/>
  </si>
  <si>
    <t>この先右側にダム湖あり。</t>
    <rPh sb="2" eb="3">
      <t>サキ</t>
    </rPh>
    <rPh sb="3" eb="5">
      <t>ミギガワ</t>
    </rPh>
    <rPh sb="8" eb="9">
      <t>ミズウミ</t>
    </rPh>
    <phoneticPr fontId="2"/>
  </si>
  <si>
    <t>県道38号</t>
    <rPh sb="0" eb="2">
      <t>ケンドウ</t>
    </rPh>
    <rPh sb="4" eb="5">
      <t>ゴウ</t>
    </rPh>
    <phoneticPr fontId="2"/>
  </si>
  <si>
    <t>角にローソンあり。</t>
    <rPh sb="0" eb="1">
      <t>カド</t>
    </rPh>
    <phoneticPr fontId="2"/>
  </si>
  <si>
    <t>柳谷　S</t>
    <rPh sb="0" eb="2">
      <t>ヤナギタニ</t>
    </rPh>
    <phoneticPr fontId="2"/>
  </si>
  <si>
    <t>県道506号</t>
    <rPh sb="0" eb="2">
      <t>ケンドウ</t>
    </rPh>
    <rPh sb="5" eb="6">
      <t>ゴウ</t>
    </rPh>
    <phoneticPr fontId="2"/>
  </si>
  <si>
    <t>深谷　S</t>
    <rPh sb="0" eb="2">
      <t>フカヤ</t>
    </rPh>
    <phoneticPr fontId="2"/>
  </si>
  <si>
    <t>五社　S</t>
    <rPh sb="0" eb="2">
      <t>ゴシャ</t>
    </rPh>
    <phoneticPr fontId="2"/>
  </si>
  <si>
    <t>有馬口　S</t>
    <rPh sb="0" eb="3">
      <t>アリマグチ</t>
    </rPh>
    <phoneticPr fontId="2"/>
  </si>
  <si>
    <t>県道51号</t>
    <rPh sb="0" eb="2">
      <t>ケンドウ</t>
    </rPh>
    <rPh sb="4" eb="5">
      <t>ゴウ</t>
    </rPh>
    <phoneticPr fontId="2"/>
  </si>
  <si>
    <t>太閤橋　Ｓ</t>
    <rPh sb="0" eb="2">
      <t>タイコウ</t>
    </rPh>
    <rPh sb="2" eb="3">
      <t>ハシ</t>
    </rPh>
    <phoneticPr fontId="2"/>
  </si>
  <si>
    <t>有馬温泉北口　S</t>
    <rPh sb="0" eb="2">
      <t>アリマ</t>
    </rPh>
    <rPh sb="2" eb="4">
      <t>オンセン</t>
    </rPh>
    <rPh sb="4" eb="5">
      <t>キタ</t>
    </rPh>
    <rPh sb="5" eb="6">
      <t>クチ</t>
    </rPh>
    <phoneticPr fontId="2"/>
  </si>
  <si>
    <t>芦有ゲート前　Ｓ</t>
    <rPh sb="0" eb="1">
      <t>アシ</t>
    </rPh>
    <rPh sb="1" eb="2">
      <t>ア</t>
    </rPh>
    <rPh sb="5" eb="6">
      <t>マエ</t>
    </rPh>
    <phoneticPr fontId="2"/>
  </si>
  <si>
    <t>船坂小学校前　Ｓ</t>
    <rPh sb="0" eb="2">
      <t>フナサカ</t>
    </rPh>
    <rPh sb="2" eb="5">
      <t>ショウガッコウ</t>
    </rPh>
    <rPh sb="5" eb="6">
      <t>マエ</t>
    </rPh>
    <phoneticPr fontId="2"/>
  </si>
  <si>
    <t>県道82号</t>
    <rPh sb="0" eb="2">
      <t>ケンドウ</t>
    </rPh>
    <rPh sb="4" eb="5">
      <t>ゴウ</t>
    </rPh>
    <phoneticPr fontId="2"/>
  </si>
  <si>
    <t>ここから有馬エリアへ！！</t>
    <phoneticPr fontId="2"/>
  </si>
  <si>
    <t>四差路になっているので注意。直進して橋を渡ること。</t>
    <phoneticPr fontId="2"/>
  </si>
  <si>
    <t>ここからアップダウン。</t>
    <phoneticPr fontId="2"/>
  </si>
  <si>
    <t>下り坂になっているので見落とし注意。ここから通称ハニー坂、激坂です。
下りは九十九折になっているので気をつけて下ること。</t>
    <phoneticPr fontId="2"/>
  </si>
  <si>
    <t>船を降りて本土へ。</t>
    <rPh sb="0" eb="1">
      <t>フネ</t>
    </rPh>
    <rPh sb="2" eb="3">
      <t>オ</t>
    </rPh>
    <rPh sb="5" eb="7">
      <t>ホンド</t>
    </rPh>
    <phoneticPr fontId="2"/>
  </si>
  <si>
    <t>広野ゴルフ倶楽部看板（英語です）をバックに自転車の写真を撮ること。
行き過ぎないように気をつけること。</t>
    <rPh sb="0" eb="2">
      <t>ヒロノ</t>
    </rPh>
    <rPh sb="5" eb="8">
      <t>クラブ</t>
    </rPh>
    <rPh sb="8" eb="10">
      <t>カンバン</t>
    </rPh>
    <rPh sb="11" eb="13">
      <t>エイゴ</t>
    </rPh>
    <rPh sb="21" eb="24">
      <t>ジテンシャ</t>
    </rPh>
    <rPh sb="25" eb="27">
      <t>シャシン</t>
    </rPh>
    <rPh sb="28" eb="29">
      <t>ト</t>
    </rPh>
    <rPh sb="34" eb="35">
      <t>イ</t>
    </rPh>
    <rPh sb="36" eb="37">
      <t>ス</t>
    </rPh>
    <rPh sb="43" eb="44">
      <t>キ</t>
    </rPh>
    <phoneticPr fontId="2"/>
  </si>
  <si>
    <t>坂を昇りきったところ、道の左側「有馬グランド温泉」の看板をバックに
自転車の写真をとること。雅中庵の看板でも可。</t>
    <rPh sb="0" eb="1">
      <t>サカ</t>
    </rPh>
    <rPh sb="2" eb="3">
      <t>ノボ</t>
    </rPh>
    <rPh sb="11" eb="12">
      <t>ミチ</t>
    </rPh>
    <rPh sb="13" eb="15">
      <t>ヒダリガワ</t>
    </rPh>
    <rPh sb="16" eb="18">
      <t>アリマ</t>
    </rPh>
    <rPh sb="22" eb="24">
      <t>オンセン</t>
    </rPh>
    <rPh sb="26" eb="28">
      <t>カンバン</t>
    </rPh>
    <rPh sb="34" eb="37">
      <t>ジテンシャ</t>
    </rPh>
    <rPh sb="38" eb="40">
      <t>シャシン</t>
    </rPh>
    <rPh sb="46" eb="47">
      <t>ミヤビ</t>
    </rPh>
    <rPh sb="47" eb="48">
      <t>ナカ</t>
    </rPh>
    <rPh sb="48" eb="49">
      <t>イオリ</t>
    </rPh>
    <rPh sb="50" eb="52">
      <t>カンバン</t>
    </rPh>
    <rPh sb="54" eb="55">
      <t>カ</t>
    </rPh>
    <phoneticPr fontId="2"/>
  </si>
  <si>
    <t>東六甲の上り。マジできついのであきらめてのぼってください。</t>
    <phoneticPr fontId="2"/>
  </si>
  <si>
    <t>広野ゴルフ倶楽部</t>
  </si>
  <si>
    <t>有馬グランド温泉　看板</t>
  </si>
  <si>
    <t>一軒茶屋　看板</t>
  </si>
  <si>
    <t>アップダウンは続きます。この先案山子がいます。</t>
    <rPh sb="7" eb="8">
      <t>ツヅ</t>
    </rPh>
    <rPh sb="14" eb="15">
      <t>サキ</t>
    </rPh>
    <rPh sb="15" eb="18">
      <t>カカシ</t>
    </rPh>
    <phoneticPr fontId="2"/>
  </si>
  <si>
    <t>御坂東　S</t>
    <rPh sb="0" eb="2">
      <t>ミサカ</t>
    </rPh>
    <rPh sb="2" eb="3">
      <t>ヒガシ</t>
    </rPh>
    <phoneticPr fontId="2"/>
  </si>
  <si>
    <t>通過チェック①（フォトコントロール）
常隆寺駐車場</t>
    <rPh sb="0" eb="2">
      <t>ツウカ</t>
    </rPh>
    <rPh sb="19" eb="20">
      <t>ツネ</t>
    </rPh>
    <rPh sb="20" eb="21">
      <t>タカシ</t>
    </rPh>
    <rPh sb="21" eb="22">
      <t>テラ</t>
    </rPh>
    <rPh sb="22" eb="24">
      <t>チュウシャ</t>
    </rPh>
    <rPh sb="24" eb="25">
      <t>ジョウ</t>
    </rPh>
    <phoneticPr fontId="2"/>
  </si>
  <si>
    <t>通過チェック・フォトコントロール②
鷲峰寺　入口</t>
    <rPh sb="0" eb="2">
      <t>ツウカ</t>
    </rPh>
    <rPh sb="18" eb="19">
      <t>ワシ</t>
    </rPh>
    <rPh sb="19" eb="20">
      <t>ミネ</t>
    </rPh>
    <rPh sb="20" eb="21">
      <t>デラ</t>
    </rPh>
    <rPh sb="22" eb="24">
      <t>イリグチ</t>
    </rPh>
    <phoneticPr fontId="2"/>
  </si>
  <si>
    <t>通過チェック・フォトコントロール③
松尾山　感応寺</t>
    <rPh sb="0" eb="2">
      <t>ツウカ</t>
    </rPh>
    <rPh sb="18" eb="20">
      <t>マツオ</t>
    </rPh>
    <rPh sb="20" eb="21">
      <t>ヤマ</t>
    </rPh>
    <rPh sb="22" eb="25">
      <t>カンノウジ</t>
    </rPh>
    <phoneticPr fontId="2"/>
  </si>
  <si>
    <t>通過チェック・フォトコントロール④
道の駅　うずしお</t>
    <rPh sb="0" eb="2">
      <t>ツウカ</t>
    </rPh>
    <rPh sb="18" eb="19">
      <t>ミチ</t>
    </rPh>
    <rPh sb="20" eb="21">
      <t>エキ</t>
    </rPh>
    <phoneticPr fontId="2"/>
  </si>
  <si>
    <t>通過チェック・フォトコントロール⑤
柏原山北展望台</t>
    <rPh sb="0" eb="2">
      <t>ツウカ</t>
    </rPh>
    <rPh sb="18" eb="20">
      <t>カシハラ</t>
    </rPh>
    <rPh sb="20" eb="21">
      <t>ヤマ</t>
    </rPh>
    <rPh sb="21" eb="22">
      <t>キタ</t>
    </rPh>
    <rPh sb="22" eb="25">
      <t>テンボウダイ</t>
    </rPh>
    <phoneticPr fontId="2"/>
  </si>
  <si>
    <t>通過チェック・フォトコントロール⑥
原健三郎　銅像</t>
    <rPh sb="0" eb="2">
      <t>ツウカ</t>
    </rPh>
    <rPh sb="18" eb="19">
      <t>ハラ</t>
    </rPh>
    <rPh sb="19" eb="22">
      <t>ケンザブロウ</t>
    </rPh>
    <rPh sb="23" eb="25">
      <t>ドウゾウ</t>
    </rPh>
    <phoneticPr fontId="2"/>
  </si>
  <si>
    <t>通過チェック・フォトコントロール⑦
広野ゴルフ倶楽部</t>
    <rPh sb="0" eb="2">
      <t>ツウカ</t>
    </rPh>
    <rPh sb="18" eb="20">
      <t>ヒロノ</t>
    </rPh>
    <rPh sb="23" eb="26">
      <t>クラブ</t>
    </rPh>
    <phoneticPr fontId="2"/>
  </si>
  <si>
    <t>（通過チェック・フォトコントロール）⑧
有馬グランド温泉　看板</t>
    <rPh sb="1" eb="3">
      <t>ツウカ</t>
    </rPh>
    <rPh sb="20" eb="22">
      <t>アリマ</t>
    </rPh>
    <rPh sb="26" eb="28">
      <t>オンセン</t>
    </rPh>
    <rPh sb="29" eb="31">
      <t>カンバン</t>
    </rPh>
    <phoneticPr fontId="2"/>
  </si>
  <si>
    <t>（通過チェック・フォトコントロール）⑨
一軒茶屋　看板</t>
    <rPh sb="1" eb="3">
      <t>ツウカ</t>
    </rPh>
    <rPh sb="20" eb="22">
      <t>イッケン</t>
    </rPh>
    <rPh sb="22" eb="24">
      <t>チャヤ</t>
    </rPh>
    <rPh sb="25" eb="27">
      <t>カンバン</t>
    </rPh>
    <phoneticPr fontId="2"/>
  </si>
  <si>
    <t>通過チェック①（フォトコントロール）</t>
    <phoneticPr fontId="2"/>
  </si>
  <si>
    <t>通過チェック・フォトコントロール②</t>
    <phoneticPr fontId="2"/>
  </si>
  <si>
    <t>通過チェック④（フォトコントロール）</t>
    <rPh sb="0" eb="2">
      <t>ツウカ</t>
    </rPh>
    <phoneticPr fontId="2"/>
  </si>
  <si>
    <t>通過チェック・フォトコントロール⑥</t>
    <phoneticPr fontId="2"/>
  </si>
  <si>
    <t>通過チェック・フォトコントロール⑦</t>
    <phoneticPr fontId="2"/>
  </si>
  <si>
    <t>（通過チェック・フォトコントロール）⑧</t>
    <phoneticPr fontId="2"/>
  </si>
  <si>
    <t>（通過チェック・フォトコントロール）⑨</t>
    <phoneticPr fontId="2"/>
  </si>
  <si>
    <t>スタジアム前　S</t>
    <rPh sb="5" eb="6">
      <t>マエ</t>
    </rPh>
    <phoneticPr fontId="1"/>
  </si>
  <si>
    <t>市道（高松線）</t>
    <rPh sb="0" eb="2">
      <t>シドウ</t>
    </rPh>
    <rPh sb="3" eb="6">
      <t>タカマツセン</t>
    </rPh>
    <phoneticPr fontId="2"/>
  </si>
  <si>
    <t>スタート　公園を出て右方向へ進む</t>
    <rPh sb="5" eb="7">
      <t>コウエン</t>
    </rPh>
    <rPh sb="8" eb="9">
      <t>デ</t>
    </rPh>
    <rPh sb="10" eb="11">
      <t>ミギ</t>
    </rPh>
    <rPh sb="11" eb="13">
      <t>ホウコウ</t>
    </rPh>
    <rPh sb="14" eb="15">
      <t>スス</t>
    </rPh>
    <phoneticPr fontId="1"/>
  </si>
  <si>
    <t>海浜公園前　S</t>
    <rPh sb="0" eb="2">
      <t>カイヒン</t>
    </rPh>
    <rPh sb="2" eb="5">
      <t>コウエンマエ</t>
    </rPh>
    <phoneticPr fontId="2"/>
  </si>
  <si>
    <t>道なり合流</t>
    <rPh sb="0" eb="1">
      <t>ミチ</t>
    </rPh>
    <rPh sb="3" eb="5">
      <t>ゴウリュウ</t>
    </rPh>
    <phoneticPr fontId="2"/>
  </si>
  <si>
    <t>国道2号線</t>
    <rPh sb="0" eb="2">
      <t>コクドウ</t>
    </rPh>
    <rPh sb="3" eb="5">
      <t>ゴウセン</t>
    </rPh>
    <phoneticPr fontId="2"/>
  </si>
  <si>
    <t>ここから2号線に合流</t>
    <rPh sb="5" eb="7">
      <t>ゴウセン</t>
    </rPh>
    <rPh sb="8" eb="10">
      <t>ゴウリュウ</t>
    </rPh>
    <phoneticPr fontId="2"/>
  </si>
  <si>
    <t>五辻</t>
    <rPh sb="0" eb="2">
      <t>ゴツジ</t>
    </rPh>
    <phoneticPr fontId="2"/>
  </si>
  <si>
    <t>一軒茶屋をバックに自転車の写真を撮ること。その後はひたすら六甲山頂付近を縦走して下山！！</t>
    <rPh sb="0" eb="2">
      <t>イッケン</t>
    </rPh>
    <rPh sb="2" eb="4">
      <t>チャヤ</t>
    </rPh>
    <rPh sb="9" eb="12">
      <t>ジテンシャ</t>
    </rPh>
    <rPh sb="13" eb="15">
      <t>シャシン</t>
    </rPh>
    <rPh sb="16" eb="17">
      <t>ト</t>
    </rPh>
    <rPh sb="23" eb="24">
      <t>ゴ</t>
    </rPh>
    <rPh sb="29" eb="31">
      <t>ロッコウ</t>
    </rPh>
    <rPh sb="31" eb="33">
      <t>サンチョウ</t>
    </rPh>
    <rPh sb="33" eb="35">
      <t>フキン</t>
    </rPh>
    <rPh sb="36" eb="38">
      <t>ジュウソウ</t>
    </rPh>
    <rPh sb="40" eb="42">
      <t>ゲザン</t>
    </rPh>
    <phoneticPr fontId="2"/>
  </si>
  <si>
    <t>再度山ドラブウェイ</t>
    <rPh sb="0" eb="1">
      <t>フタタ</t>
    </rPh>
    <rPh sb="1" eb="2">
      <t>ド</t>
    </rPh>
    <rPh sb="2" eb="3">
      <t>ヤマ</t>
    </rPh>
    <phoneticPr fontId="2"/>
  </si>
  <si>
    <t>おなじみの再度山ドライブウェイ。今回は逆から！！</t>
    <rPh sb="5" eb="6">
      <t>フタタ</t>
    </rPh>
    <rPh sb="6" eb="7">
      <t>ド</t>
    </rPh>
    <rPh sb="7" eb="8">
      <t>ヤマ</t>
    </rPh>
    <rPh sb="16" eb="18">
      <t>コンカイ</t>
    </rPh>
    <rPh sb="19" eb="20">
      <t>ギャク</t>
    </rPh>
    <phoneticPr fontId="2"/>
  </si>
  <si>
    <t>直進</t>
    <rPh sb="0" eb="2">
      <t>チョクシン</t>
    </rPh>
    <phoneticPr fontId="2"/>
  </si>
  <si>
    <t>ゴールPC　ローソン山本通4丁目店</t>
    <rPh sb="10" eb="12">
      <t>ヤマモト</t>
    </rPh>
    <rPh sb="12" eb="13">
      <t>トオ</t>
    </rPh>
    <rPh sb="14" eb="16">
      <t>チョウメ</t>
    </rPh>
    <rPh sb="16" eb="17">
      <t>ミセ</t>
    </rPh>
    <phoneticPr fontId="2"/>
  </si>
  <si>
    <t>レシート取得してください</t>
    <rPh sb="4" eb="6">
      <t>シュトク</t>
    </rPh>
    <phoneticPr fontId="2"/>
  </si>
  <si>
    <t>山麓線</t>
    <rPh sb="0" eb="3">
      <t>サンロクセン</t>
    </rPh>
    <phoneticPr fontId="2"/>
  </si>
  <si>
    <t>七宮神社南　S</t>
    <rPh sb="0" eb="2">
      <t>シチミヤ</t>
    </rPh>
    <rPh sb="2" eb="4">
      <t>ジンジャ</t>
    </rPh>
    <rPh sb="4" eb="5">
      <t>ミナミ</t>
    </rPh>
    <phoneticPr fontId="2"/>
  </si>
  <si>
    <t>高松線</t>
    <rPh sb="0" eb="3">
      <t>タカマツセン</t>
    </rPh>
    <phoneticPr fontId="2"/>
  </si>
  <si>
    <t>信号がないので気を付けて右折してください</t>
    <rPh sb="0" eb="2">
      <t>シンゴウ</t>
    </rPh>
    <rPh sb="7" eb="8">
      <t>キ</t>
    </rPh>
    <rPh sb="9" eb="10">
      <t>ツ</t>
    </rPh>
    <rPh sb="12" eb="14">
      <t>ウセツ</t>
    </rPh>
    <phoneticPr fontId="2"/>
  </si>
  <si>
    <t>ゴール受付　ロッケン</t>
    <rPh sb="3" eb="5">
      <t>ウケツケ</t>
    </rPh>
    <phoneticPr fontId="2"/>
  </si>
  <si>
    <t>お疲れさまでした！！ゴール受付を行ってください</t>
    <rPh sb="1" eb="2">
      <t>ツカ</t>
    </rPh>
    <rPh sb="13" eb="15">
      <t>ウケツケ</t>
    </rPh>
    <rPh sb="16" eb="17">
      <t>オコナ</t>
    </rPh>
    <phoneticPr fontId="2"/>
  </si>
  <si>
    <t>ノエビアスタジアム</t>
    <phoneticPr fontId="2"/>
  </si>
  <si>
    <t>BRM517近畿300km神戸 （甲） Gara Pagos Stage.2 【AWAROKU-淡六-】</t>
    <phoneticPr fontId="2"/>
  </si>
  <si>
    <t>大きな交差点、注意して右折してください</t>
    <rPh sb="0" eb="1">
      <t>オオ</t>
    </rPh>
    <rPh sb="3" eb="6">
      <t>コウサテン</t>
    </rPh>
    <rPh sb="7" eb="9">
      <t>チュウイ</t>
    </rPh>
    <rPh sb="11" eb="13">
      <t>ウセツ</t>
    </rPh>
    <phoneticPr fontId="2"/>
  </si>
  <si>
    <t xml:space="preserve">05:32～06:54 </t>
    <phoneticPr fontId="2"/>
  </si>
  <si>
    <t>11:21～19:20</t>
    <phoneticPr fontId="2"/>
  </si>
  <si>
    <t>14:00 ～（18）01:00</t>
    <phoneticPr fontId="2"/>
  </si>
  <si>
    <t>ゴール受付は02:00迄</t>
    <rPh sb="3" eb="5">
      <t>ウケツケ</t>
    </rPh>
    <rPh sb="11" eb="12">
      <t>マデ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</si>
</sst>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5" x14ac:knownFonts="1">
    <font>
      <sz val="11"/>
      <name val="ＭＳ Ｐゴシック"/>
      <family val="3"/>
      <charset val="128"/>
    </font>
    <font>
      <sz val="10"/>
      <name val="ＭＳ Ｐゴシック"/>
      <family val="3"/>
      <charset val="128"/>
    </font>
    <font>
      <sz val="6"/>
      <name val="ＭＳ Ｐゴシック"/>
      <family val="3"/>
      <charset val="128"/>
    </font>
    <font>
      <sz val="10"/>
      <name val="ＭＳ Ｐゴシック"/>
      <family val="3"/>
      <charset val="128"/>
      <scheme val="major"/>
    </font>
    <font>
      <sz val="9"/>
      <color theme="1"/>
      <name val="ＭＳ Ｐゴシック"/>
      <family val="3"/>
      <charset val="128"/>
      <scheme val="major"/>
    </font>
    <font>
      <sz val="11"/>
      <name val="ＭＳ Ｐゴシック"/>
      <family val="3"/>
      <charset val="128"/>
      <scheme val="major"/>
    </font>
    <font>
      <b/>
      <sz val="10"/>
      <color theme="1"/>
      <name val="Meiryo UI"/>
      <family val="3"/>
      <charset val="128"/>
    </font>
    <font>
      <b/>
      <sz val="12"/>
      <color theme="1"/>
      <name val="Meiryo UI"/>
      <family val="3"/>
      <charset val="128"/>
    </font>
    <font>
      <b/>
      <sz val="11"/>
      <color theme="1"/>
      <name val="Meiryo UI"/>
      <family val="3"/>
      <charset val="128"/>
    </font>
    <font>
      <b/>
      <sz val="9"/>
      <color theme="1"/>
      <name val="Meiryo UI"/>
      <family val="3"/>
      <charset val="128"/>
    </font>
    <font>
      <sz val="8"/>
      <color theme="1"/>
      <name val="ＭＳ Ｐゴシック"/>
      <family val="3"/>
      <charset val="128"/>
      <scheme val="major"/>
    </font>
    <font>
      <sz val="9"/>
      <name val="ＭＳ Ｐゴシック"/>
      <family val="3"/>
      <charset val="128"/>
      <scheme val="major"/>
    </font>
    <font>
      <sz val="9"/>
      <name val="ＭＳ Ｐゴシック"/>
      <family val="3"/>
      <charset val="128"/>
    </font>
    <font>
      <b/>
      <sz val="12"/>
      <color rgb="FFFF0000"/>
      <name val="Meiryo UI"/>
      <family val="3"/>
      <charset val="128"/>
    </font>
    <font>
      <sz val="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alignment vertical="center"/>
    </xf>
  </cellStyleXfs>
  <cellXfs count="75">
    <xf numFmtId="0" fontId="0" fillId="0" borderId="0" xfId="0">
      <alignment vertical="center"/>
    </xf>
    <xf numFmtId="0" fontId="3" fillId="0" borderId="0" xfId="0" applyFont="1">
      <alignment vertical="center"/>
    </xf>
    <xf numFmtId="176" fontId="3" fillId="0" borderId="0" xfId="0" applyNumberFormat="1" applyFont="1" applyAlignment="1">
      <alignment horizontal="right" vertical="center"/>
    </xf>
    <xf numFmtId="176" fontId="4" fillId="0" borderId="0" xfId="0" applyNumberFormat="1" applyFont="1" applyAlignment="1">
      <alignment horizontal="left" vertical="center"/>
    </xf>
    <xf numFmtId="0" fontId="6" fillId="0" borderId="5" xfId="0" applyFont="1" applyBorder="1" applyAlignment="1">
      <alignment vertical="center" wrapText="1"/>
    </xf>
    <xf numFmtId="176" fontId="7" fillId="0" borderId="5" xfId="0" applyNumberFormat="1" applyFont="1" applyBorder="1" applyAlignment="1">
      <alignment horizontal="right" vertical="center"/>
    </xf>
    <xf numFmtId="0" fontId="9" fillId="0" borderId="5" xfId="0" applyFont="1" applyBorder="1" applyAlignment="1">
      <alignment vertical="center" wrapText="1"/>
    </xf>
    <xf numFmtId="0" fontId="9" fillId="0" borderId="9" xfId="0" applyFont="1" applyBorder="1" applyAlignment="1">
      <alignment vertical="center" wrapText="1"/>
    </xf>
    <xf numFmtId="0" fontId="9" fillId="0" borderId="9" xfId="0" applyFont="1" applyBorder="1">
      <alignment vertical="center"/>
    </xf>
    <xf numFmtId="0" fontId="7" fillId="0" borderId="9" xfId="0" applyFont="1" applyBorder="1">
      <alignment vertical="center"/>
    </xf>
    <xf numFmtId="176" fontId="9" fillId="0" borderId="10" xfId="0" applyNumberFormat="1" applyFont="1" applyBorder="1">
      <alignment vertical="center"/>
    </xf>
    <xf numFmtId="0" fontId="7" fillId="0" borderId="9" xfId="0" applyFont="1" applyBorder="1" applyAlignment="1">
      <alignment vertical="center" wrapText="1"/>
    </xf>
    <xf numFmtId="176" fontId="7" fillId="0" borderId="9" xfId="0" applyNumberFormat="1" applyFont="1" applyBorder="1" applyAlignment="1">
      <alignment horizontal="righ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176" fontId="7" fillId="0" borderId="6" xfId="0" applyNumberFormat="1" applyFont="1" applyBorder="1" applyAlignment="1">
      <alignment horizontal="righ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176" fontId="9" fillId="0" borderId="8" xfId="0" applyNumberFormat="1" applyFont="1" applyBorder="1">
      <alignment vertical="center"/>
    </xf>
    <xf numFmtId="0" fontId="9" fillId="0" borderId="5" xfId="0" applyFont="1" applyBorder="1">
      <alignment vertical="center"/>
    </xf>
    <xf numFmtId="0" fontId="7" fillId="0" borderId="5" xfId="0" applyFont="1" applyBorder="1" applyAlignment="1">
      <alignment vertical="center" wrapText="1"/>
    </xf>
    <xf numFmtId="0" fontId="6" fillId="0" borderId="0" xfId="0" applyFont="1">
      <alignment vertical="center"/>
    </xf>
    <xf numFmtId="0" fontId="9" fillId="0" borderId="10" xfId="0" applyFont="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6" xfId="0" applyFont="1" applyFill="1" applyBorder="1">
      <alignment vertical="center"/>
    </xf>
    <xf numFmtId="176" fontId="7" fillId="2" borderId="6" xfId="0" applyNumberFormat="1" applyFont="1" applyFill="1" applyBorder="1" applyAlignment="1">
      <alignment horizontal="right" vertical="center"/>
    </xf>
    <xf numFmtId="0" fontId="6" fillId="2" borderId="11" xfId="0" applyFont="1" applyFill="1" applyBorder="1" applyAlignment="1">
      <alignment vertical="center" wrapText="1"/>
    </xf>
    <xf numFmtId="0" fontId="9" fillId="2" borderId="7" xfId="0" applyFont="1" applyFill="1" applyBorder="1">
      <alignment vertical="center"/>
    </xf>
    <xf numFmtId="0" fontId="7" fillId="2" borderId="5" xfId="0" applyFont="1" applyFill="1" applyBorder="1" applyAlignment="1">
      <alignment vertical="center" wrapText="1"/>
    </xf>
    <xf numFmtId="176" fontId="7" fillId="2" borderId="5" xfId="0" applyNumberFormat="1" applyFont="1" applyFill="1" applyBorder="1" applyAlignment="1">
      <alignment horizontal="right" vertical="center"/>
    </xf>
    <xf numFmtId="0" fontId="9" fillId="2" borderId="5" xfId="0" applyFont="1" applyFill="1" applyBorder="1" applyAlignment="1">
      <alignment vertical="center" wrapText="1"/>
    </xf>
    <xf numFmtId="0" fontId="9" fillId="2" borderId="8" xfId="0" applyFont="1" applyFill="1" applyBorder="1">
      <alignment vertical="center"/>
    </xf>
    <xf numFmtId="0" fontId="7" fillId="2" borderId="9" xfId="0" applyFont="1" applyFill="1" applyBorder="1">
      <alignment vertical="center"/>
    </xf>
    <xf numFmtId="0" fontId="9" fillId="2" borderId="5" xfId="0" applyFont="1" applyFill="1" applyBorder="1">
      <alignment vertical="center"/>
    </xf>
    <xf numFmtId="0" fontId="7" fillId="2" borderId="9" xfId="0" applyFont="1" applyFill="1" applyBorder="1" applyAlignment="1">
      <alignment vertical="center" wrapText="1"/>
    </xf>
    <xf numFmtId="0" fontId="9" fillId="2" borderId="9" xfId="0" applyFont="1" applyFill="1" applyBorder="1">
      <alignment vertical="center"/>
    </xf>
    <xf numFmtId="0" fontId="9" fillId="2" borderId="9" xfId="0" applyFont="1" applyFill="1" applyBorder="1" applyAlignment="1">
      <alignment vertical="center" wrapText="1"/>
    </xf>
    <xf numFmtId="176" fontId="9" fillId="2" borderId="10" xfId="0" applyNumberFormat="1" applyFont="1" applyFill="1" applyBorder="1">
      <alignment vertical="center"/>
    </xf>
    <xf numFmtId="176" fontId="7" fillId="2" borderId="9" xfId="0" applyNumberFormat="1" applyFont="1" applyFill="1" applyBorder="1" applyAlignment="1">
      <alignment horizontal="right" vertical="center"/>
    </xf>
    <xf numFmtId="176" fontId="9" fillId="0" borderId="0" xfId="0" applyNumberFormat="1" applyFont="1" applyAlignment="1">
      <alignment horizontal="left" vertical="center"/>
    </xf>
    <xf numFmtId="176" fontId="6" fillId="0" borderId="0" xfId="0" applyNumberFormat="1" applyFont="1" applyAlignment="1">
      <alignment horizontal="right" vertical="center"/>
    </xf>
    <xf numFmtId="0" fontId="7" fillId="0" borderId="1" xfId="0" applyFont="1" applyBorder="1">
      <alignment vertical="center"/>
    </xf>
    <xf numFmtId="0" fontId="7" fillId="0" borderId="2" xfId="0" applyFont="1" applyBorder="1">
      <alignment vertical="center"/>
    </xf>
    <xf numFmtId="176" fontId="7" fillId="0" borderId="2" xfId="0" applyNumberFormat="1" applyFont="1" applyBorder="1" applyAlignment="1">
      <alignment horizontal="left" vertical="center"/>
    </xf>
    <xf numFmtId="176" fontId="7" fillId="0" borderId="2" xfId="0" applyNumberFormat="1" applyFont="1" applyBorder="1" applyAlignment="1">
      <alignment horizontal="right" vertical="center"/>
    </xf>
    <xf numFmtId="0" fontId="9" fillId="0" borderId="2" xfId="0" applyFont="1" applyBorder="1">
      <alignment vertical="center"/>
    </xf>
    <xf numFmtId="0" fontId="9" fillId="0" borderId="3" xfId="0" applyFont="1" applyBorder="1">
      <alignment vertical="center"/>
    </xf>
    <xf numFmtId="0" fontId="8" fillId="0" borderId="0" xfId="0" applyFont="1">
      <alignment vertical="center"/>
    </xf>
    <xf numFmtId="0" fontId="7" fillId="3" borderId="9" xfId="0" applyFont="1" applyFill="1" applyBorder="1">
      <alignment vertical="center"/>
    </xf>
    <xf numFmtId="0" fontId="7" fillId="0" borderId="0" xfId="0" applyFont="1">
      <alignment vertical="center"/>
    </xf>
    <xf numFmtId="176" fontId="7" fillId="0" borderId="0" xfId="0" applyNumberFormat="1" applyFont="1" applyAlignment="1">
      <alignment horizontal="left" vertical="center"/>
    </xf>
    <xf numFmtId="176" fontId="7" fillId="0" borderId="0" xfId="0" applyNumberFormat="1" applyFont="1" applyAlignment="1">
      <alignment horizontal="right" vertical="center"/>
    </xf>
    <xf numFmtId="14" fontId="7" fillId="0" borderId="0" xfId="0" applyNumberFormat="1" applyFont="1">
      <alignment vertical="center"/>
    </xf>
    <xf numFmtId="0" fontId="7" fillId="0" borderId="12" xfId="0" applyFont="1" applyBorder="1" applyAlignment="1">
      <alignment vertical="center" wrapText="1"/>
    </xf>
    <xf numFmtId="0" fontId="5" fillId="0" borderId="0" xfId="0" applyFont="1">
      <alignment vertical="center"/>
    </xf>
    <xf numFmtId="0" fontId="9" fillId="2" borderId="10" xfId="0" applyFont="1" applyFill="1" applyBorder="1">
      <alignment vertical="center"/>
    </xf>
    <xf numFmtId="176" fontId="3" fillId="0" borderId="0" xfId="0" applyNumberFormat="1" applyFont="1" applyAlignment="1">
      <alignment horizontal="left" vertical="center"/>
    </xf>
    <xf numFmtId="176" fontId="3" fillId="0" borderId="0" xfId="0" applyNumberFormat="1" applyFont="1">
      <alignment vertical="center"/>
    </xf>
    <xf numFmtId="176" fontId="10" fillId="0" borderId="0" xfId="0" applyNumberFormat="1" applyFont="1" applyAlignment="1">
      <alignment horizontal="left" vertical="center"/>
    </xf>
    <xf numFmtId="0" fontId="11" fillId="0" borderId="0" xfId="0" applyFont="1">
      <alignment vertical="center"/>
    </xf>
    <xf numFmtId="0" fontId="12" fillId="0" borderId="0" xfId="0" applyFont="1">
      <alignment vertical="center"/>
    </xf>
    <xf numFmtId="0" fontId="9" fillId="2" borderId="6" xfId="0" applyFont="1" applyFill="1" applyBorder="1" applyAlignment="1">
      <alignment vertical="center" wrapText="1"/>
    </xf>
    <xf numFmtId="0" fontId="1" fillId="0" borderId="0" xfId="0" applyFont="1">
      <alignment vertical="center"/>
    </xf>
    <xf numFmtId="0" fontId="14" fillId="0" borderId="0" xfId="0" applyFont="1">
      <alignment vertical="center"/>
    </xf>
    <xf numFmtId="0" fontId="7" fillId="0" borderId="14" xfId="0" applyFont="1" applyBorder="1">
      <alignment vertical="center"/>
    </xf>
    <xf numFmtId="0" fontId="7" fillId="0" borderId="15" xfId="0" applyFont="1" applyBorder="1">
      <alignment vertical="center"/>
    </xf>
    <xf numFmtId="176" fontId="7" fillId="0" borderId="15" xfId="0" applyNumberFormat="1" applyFont="1" applyBorder="1" applyAlignment="1">
      <alignment horizontal="right" vertical="center"/>
    </xf>
    <xf numFmtId="0" fontId="9" fillId="0" borderId="15" xfId="0" applyFont="1" applyBorder="1">
      <alignment vertical="center"/>
    </xf>
    <xf numFmtId="0" fontId="6" fillId="0" borderId="15" xfId="0" applyFont="1" applyBorder="1">
      <alignment vertical="center"/>
    </xf>
    <xf numFmtId="176" fontId="9" fillId="0" borderId="16" xfId="0" applyNumberFormat="1" applyFont="1" applyBorder="1">
      <alignment vertical="center"/>
    </xf>
    <xf numFmtId="0" fontId="13" fillId="0" borderId="13" xfId="0" applyFont="1" applyBorder="1" applyAlignment="1">
      <alignment horizontal="right" vertical="center" wrapText="1"/>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64771</xdr:colOff>
      <xdr:row>159</xdr:row>
      <xdr:rowOff>52031</xdr:rowOff>
    </xdr:from>
    <xdr:to>
      <xdr:col>1</xdr:col>
      <xdr:colOff>2552700</xdr:colOff>
      <xdr:row>170</xdr:row>
      <xdr:rowOff>132255</xdr:rowOff>
    </xdr:to>
    <xdr:pic>
      <xdr:nvPicPr>
        <xdr:cNvPr id="6" name="図 5" descr="画像に含まれている可能性があるもの:1人以上、自転車、屋外">
          <a:extLst>
            <a:ext uri="{FF2B5EF4-FFF2-40B4-BE49-F238E27FC236}">
              <a16:creationId xmlns:a16="http://schemas.microsoft.com/office/drawing/2014/main" id="{8DA9D7CE-DA87-41F9-BF06-2084E9BE90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1" y="32863751"/>
          <a:ext cx="3059429" cy="1787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28610</xdr:colOff>
      <xdr:row>118</xdr:row>
      <xdr:rowOff>99059</xdr:rowOff>
    </xdr:from>
    <xdr:to>
      <xdr:col>7</xdr:col>
      <xdr:colOff>3093719</xdr:colOff>
      <xdr:row>136</xdr:row>
      <xdr:rowOff>30</xdr:rowOff>
    </xdr:to>
    <xdr:pic>
      <xdr:nvPicPr>
        <xdr:cNvPr id="9" name="図 8">
          <a:extLst>
            <a:ext uri="{FF2B5EF4-FFF2-40B4-BE49-F238E27FC236}">
              <a16:creationId xmlns:a16="http://schemas.microsoft.com/office/drawing/2014/main" id="{79AB61E7-C8F9-421F-B330-E5EC95CD42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65730" y="28049219"/>
          <a:ext cx="3789009" cy="2842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2644139</xdr:colOff>
      <xdr:row>142</xdr:row>
      <xdr:rowOff>66456</xdr:rowOff>
    </xdr:from>
    <xdr:to>
      <xdr:col>3</xdr:col>
      <xdr:colOff>492042</xdr:colOff>
      <xdr:row>150</xdr:row>
      <xdr:rowOff>137160</xdr:rowOff>
    </xdr:to>
    <xdr:pic>
      <xdr:nvPicPr>
        <xdr:cNvPr id="10" name="図 9">
          <a:extLst>
            <a:ext uri="{FF2B5EF4-FFF2-40B4-BE49-F238E27FC236}">
              <a16:creationId xmlns:a16="http://schemas.microsoft.com/office/drawing/2014/main" id="{3304500D-85ED-4086-8E05-A4E32F3379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15639" y="30256896"/>
          <a:ext cx="1756963" cy="1320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604831</xdr:colOff>
      <xdr:row>142</xdr:row>
      <xdr:rowOff>60960</xdr:rowOff>
    </xdr:from>
    <xdr:to>
      <xdr:col>3</xdr:col>
      <xdr:colOff>2158581</xdr:colOff>
      <xdr:row>149</xdr:row>
      <xdr:rowOff>144780</xdr:rowOff>
    </xdr:to>
    <xdr:pic>
      <xdr:nvPicPr>
        <xdr:cNvPr id="11" name="図 10">
          <a:extLst>
            <a:ext uri="{FF2B5EF4-FFF2-40B4-BE49-F238E27FC236}">
              <a16:creationId xmlns:a16="http://schemas.microsoft.com/office/drawing/2014/main" id="{51078CE1-ECF2-4371-A66C-07D3A55136F0}"/>
            </a:ext>
          </a:extLst>
        </xdr:cNvPr>
        <xdr:cNvPicPr>
          <a:picLocks noChangeAspect="1"/>
        </xdr:cNvPicPr>
      </xdr:nvPicPr>
      <xdr:blipFill>
        <a:blip xmlns:r="http://schemas.openxmlformats.org/officeDocument/2006/relationships" r:embed="rId4"/>
        <a:stretch>
          <a:fillRect/>
        </a:stretch>
      </xdr:blipFill>
      <xdr:spPr>
        <a:xfrm>
          <a:off x="5085391" y="30251400"/>
          <a:ext cx="1553750" cy="1165860"/>
        </a:xfrm>
        <a:prstGeom prst="rect">
          <a:avLst/>
        </a:prstGeom>
      </xdr:spPr>
    </xdr:pic>
    <xdr:clientData/>
  </xdr:twoCellAnchor>
  <xdr:twoCellAnchor editAs="oneCell">
    <xdr:from>
      <xdr:col>0</xdr:col>
      <xdr:colOff>66041</xdr:colOff>
      <xdr:row>142</xdr:row>
      <xdr:rowOff>53341</xdr:rowOff>
    </xdr:from>
    <xdr:to>
      <xdr:col>1</xdr:col>
      <xdr:colOff>1120141</xdr:colOff>
      <xdr:row>150</xdr:row>
      <xdr:rowOff>22861</xdr:rowOff>
    </xdr:to>
    <xdr:pic>
      <xdr:nvPicPr>
        <xdr:cNvPr id="13" name="図 12">
          <a:extLst>
            <a:ext uri="{FF2B5EF4-FFF2-40B4-BE49-F238E27FC236}">
              <a16:creationId xmlns:a16="http://schemas.microsoft.com/office/drawing/2014/main" id="{C0A07354-68E5-4F43-A75B-CED4176145D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6041" y="31462981"/>
          <a:ext cx="16256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86845</xdr:colOff>
      <xdr:row>142</xdr:row>
      <xdr:rowOff>76200</xdr:rowOff>
    </xdr:from>
    <xdr:to>
      <xdr:col>7</xdr:col>
      <xdr:colOff>1234439</xdr:colOff>
      <xdr:row>154</xdr:row>
      <xdr:rowOff>137159</xdr:rowOff>
    </xdr:to>
    <xdr:pic>
      <xdr:nvPicPr>
        <xdr:cNvPr id="14" name="図 13">
          <a:extLst>
            <a:ext uri="{FF2B5EF4-FFF2-40B4-BE49-F238E27FC236}">
              <a16:creationId xmlns:a16="http://schemas.microsoft.com/office/drawing/2014/main" id="{FD2D5532-FDF4-4CF7-86CA-67C385257B5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815305" y="30266640"/>
          <a:ext cx="2580154" cy="1935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177</xdr:row>
      <xdr:rowOff>138833</xdr:rowOff>
    </xdr:from>
    <xdr:to>
      <xdr:col>1</xdr:col>
      <xdr:colOff>1983494</xdr:colOff>
      <xdr:row>193</xdr:row>
      <xdr:rowOff>29647</xdr:rowOff>
    </xdr:to>
    <xdr:pic>
      <xdr:nvPicPr>
        <xdr:cNvPr id="16" name="図 15">
          <a:extLst>
            <a:ext uri="{FF2B5EF4-FFF2-40B4-BE49-F238E27FC236}">
              <a16:creationId xmlns:a16="http://schemas.microsoft.com/office/drawing/2014/main" id="{88274DB0-BB63-4DDB-AE0A-285E23D21F29}"/>
            </a:ext>
          </a:extLst>
        </xdr:cNvPr>
        <xdr:cNvPicPr>
          <a:picLocks noChangeAspect="1"/>
        </xdr:cNvPicPr>
      </xdr:nvPicPr>
      <xdr:blipFill rotWithShape="1">
        <a:blip xmlns:r="http://schemas.openxmlformats.org/officeDocument/2006/relationships" r:embed="rId7"/>
        <a:srcRect l="9012"/>
        <a:stretch/>
      </xdr:blipFill>
      <xdr:spPr>
        <a:xfrm>
          <a:off x="0" y="36844373"/>
          <a:ext cx="2554994" cy="2359694"/>
        </a:xfrm>
        <a:prstGeom prst="rect">
          <a:avLst/>
        </a:prstGeom>
      </xdr:spPr>
    </xdr:pic>
    <xdr:clientData/>
  </xdr:twoCellAnchor>
  <xdr:twoCellAnchor editAs="oneCell">
    <xdr:from>
      <xdr:col>1</xdr:col>
      <xdr:colOff>695078</xdr:colOff>
      <xdr:row>146</xdr:row>
      <xdr:rowOff>129540</xdr:rowOff>
    </xdr:from>
    <xdr:to>
      <xdr:col>1</xdr:col>
      <xdr:colOff>2567764</xdr:colOff>
      <xdr:row>155</xdr:row>
      <xdr:rowOff>114300</xdr:rowOff>
    </xdr:to>
    <xdr:pic>
      <xdr:nvPicPr>
        <xdr:cNvPr id="5" name="図 4">
          <a:extLst>
            <a:ext uri="{FF2B5EF4-FFF2-40B4-BE49-F238E27FC236}">
              <a16:creationId xmlns:a16="http://schemas.microsoft.com/office/drawing/2014/main" id="{6A803AE6-73E3-47E1-96C5-C157CE3C6E5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66578" y="32164020"/>
          <a:ext cx="1872686" cy="1402080"/>
        </a:xfrm>
        <a:prstGeom prst="rect">
          <a:avLst/>
        </a:prstGeom>
      </xdr:spPr>
    </xdr:pic>
    <xdr:clientData/>
  </xdr:twoCellAnchor>
  <xdr:twoCellAnchor editAs="oneCell">
    <xdr:from>
      <xdr:col>2</xdr:col>
      <xdr:colOff>38100</xdr:colOff>
      <xdr:row>161</xdr:row>
      <xdr:rowOff>65540</xdr:rowOff>
    </xdr:from>
    <xdr:to>
      <xdr:col>3</xdr:col>
      <xdr:colOff>984885</xdr:colOff>
      <xdr:row>172</xdr:row>
      <xdr:rowOff>22859</xdr:rowOff>
    </xdr:to>
    <xdr:pic>
      <xdr:nvPicPr>
        <xdr:cNvPr id="15" name="図 14">
          <a:extLst>
            <a:ext uri="{FF2B5EF4-FFF2-40B4-BE49-F238E27FC236}">
              <a16:creationId xmlns:a16="http://schemas.microsoft.com/office/drawing/2014/main" id="{03D3C840-64B0-4E6C-BE7D-8519EA0C597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268980" y="34446980"/>
          <a:ext cx="2196465" cy="1648959"/>
        </a:xfrm>
        <a:prstGeom prst="rect">
          <a:avLst/>
        </a:prstGeom>
      </xdr:spPr>
    </xdr:pic>
    <xdr:clientData/>
  </xdr:twoCellAnchor>
  <xdr:twoCellAnchor editAs="oneCell">
    <xdr:from>
      <xdr:col>3</xdr:col>
      <xdr:colOff>1054851</xdr:colOff>
      <xdr:row>161</xdr:row>
      <xdr:rowOff>53340</xdr:rowOff>
    </xdr:from>
    <xdr:to>
      <xdr:col>5</xdr:col>
      <xdr:colOff>497205</xdr:colOff>
      <xdr:row>173</xdr:row>
      <xdr:rowOff>9525</xdr:rowOff>
    </xdr:to>
    <xdr:pic>
      <xdr:nvPicPr>
        <xdr:cNvPr id="21" name="図 20">
          <a:extLst>
            <a:ext uri="{FF2B5EF4-FFF2-40B4-BE49-F238E27FC236}">
              <a16:creationId xmlns:a16="http://schemas.microsoft.com/office/drawing/2014/main" id="{95223AA2-D730-4B19-8713-4658425BB20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535411" y="34434780"/>
          <a:ext cx="2398914" cy="1800225"/>
        </a:xfrm>
        <a:prstGeom prst="rect">
          <a:avLst/>
        </a:prstGeom>
      </xdr:spPr>
    </xdr:pic>
    <xdr:clientData/>
  </xdr:twoCellAnchor>
  <xdr:twoCellAnchor editAs="oneCell">
    <xdr:from>
      <xdr:col>7</xdr:col>
      <xdr:colOff>502920</xdr:colOff>
      <xdr:row>161</xdr:row>
      <xdr:rowOff>68580</xdr:rowOff>
    </xdr:from>
    <xdr:to>
      <xdr:col>7</xdr:col>
      <xdr:colOff>2004058</xdr:colOff>
      <xdr:row>174</xdr:row>
      <xdr:rowOff>75165</xdr:rowOff>
    </xdr:to>
    <xdr:pic>
      <xdr:nvPicPr>
        <xdr:cNvPr id="17" name="図 16">
          <a:extLst>
            <a:ext uri="{FF2B5EF4-FFF2-40B4-BE49-F238E27FC236}">
              <a16:creationId xmlns:a16="http://schemas.microsoft.com/office/drawing/2014/main" id="{F33ECF97-D4AE-4446-9C88-7F9F40ED060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663940" y="34846260"/>
          <a:ext cx="1501138" cy="200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178</xdr:row>
      <xdr:rowOff>29551</xdr:rowOff>
    </xdr:from>
    <xdr:to>
      <xdr:col>4</xdr:col>
      <xdr:colOff>360757</xdr:colOff>
      <xdr:row>193</xdr:row>
      <xdr:rowOff>86874</xdr:rowOff>
    </xdr:to>
    <xdr:pic>
      <xdr:nvPicPr>
        <xdr:cNvPr id="3" name="図 2">
          <a:extLst>
            <a:ext uri="{FF2B5EF4-FFF2-40B4-BE49-F238E27FC236}">
              <a16:creationId xmlns:a16="http://schemas.microsoft.com/office/drawing/2014/main" id="{3F0BE219-968B-444C-A64A-4C088A684265}"/>
            </a:ext>
          </a:extLst>
        </xdr:cNvPr>
        <xdr:cNvPicPr>
          <a:picLocks noChangeAspect="1"/>
        </xdr:cNvPicPr>
      </xdr:nvPicPr>
      <xdr:blipFill>
        <a:blip xmlns:r="http://schemas.openxmlformats.org/officeDocument/2006/relationships" r:embed="rId12"/>
        <a:stretch>
          <a:fillRect/>
        </a:stretch>
      </xdr:blipFill>
      <xdr:spPr>
        <a:xfrm>
          <a:off x="3337560" y="37413271"/>
          <a:ext cx="3751657" cy="2373803"/>
        </a:xfrm>
        <a:prstGeom prst="rect">
          <a:avLst/>
        </a:prstGeom>
      </xdr:spPr>
    </xdr:pic>
    <xdr:clientData/>
  </xdr:twoCellAnchor>
  <xdr:twoCellAnchor editAs="oneCell">
    <xdr:from>
      <xdr:col>5</xdr:col>
      <xdr:colOff>213360</xdr:colOff>
      <xdr:row>178</xdr:row>
      <xdr:rowOff>68580</xdr:rowOff>
    </xdr:from>
    <xdr:to>
      <xdr:col>7</xdr:col>
      <xdr:colOff>1074420</xdr:colOff>
      <xdr:row>200</xdr:row>
      <xdr:rowOff>45931</xdr:rowOff>
    </xdr:to>
    <xdr:pic>
      <xdr:nvPicPr>
        <xdr:cNvPr id="18" name="図 17">
          <a:extLst>
            <a:ext uri="{FF2B5EF4-FFF2-40B4-BE49-F238E27FC236}">
              <a16:creationId xmlns:a16="http://schemas.microsoft.com/office/drawing/2014/main" id="{907A06BF-4171-4493-AE41-3A91CECF48C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650480" y="37452300"/>
          <a:ext cx="1584960" cy="3360631"/>
        </a:xfrm>
        <a:prstGeom prst="rect">
          <a:avLst/>
        </a:prstGeom>
      </xdr:spPr>
    </xdr:pic>
    <xdr:clientData/>
  </xdr:twoCellAnchor>
  <xdr:twoCellAnchor editAs="oneCell">
    <xdr:from>
      <xdr:col>0</xdr:col>
      <xdr:colOff>22860</xdr:colOff>
      <xdr:row>198</xdr:row>
      <xdr:rowOff>9483</xdr:rowOff>
    </xdr:from>
    <xdr:to>
      <xdr:col>1</xdr:col>
      <xdr:colOff>2593603</xdr:colOff>
      <xdr:row>208</xdr:row>
      <xdr:rowOff>157539</xdr:rowOff>
    </xdr:to>
    <xdr:pic>
      <xdr:nvPicPr>
        <xdr:cNvPr id="4" name="図 3">
          <a:extLst>
            <a:ext uri="{FF2B5EF4-FFF2-40B4-BE49-F238E27FC236}">
              <a16:creationId xmlns:a16="http://schemas.microsoft.com/office/drawing/2014/main" id="{D27A8313-18B9-4A69-B78E-54791E37FE02}"/>
            </a:ext>
          </a:extLst>
        </xdr:cNvPr>
        <xdr:cNvPicPr>
          <a:picLocks noChangeAspect="1"/>
        </xdr:cNvPicPr>
      </xdr:nvPicPr>
      <xdr:blipFill>
        <a:blip xmlns:r="http://schemas.openxmlformats.org/officeDocument/2006/relationships" r:embed="rId14"/>
        <a:stretch>
          <a:fillRect/>
        </a:stretch>
      </xdr:blipFill>
      <xdr:spPr>
        <a:xfrm>
          <a:off x="22860" y="40471683"/>
          <a:ext cx="3142243" cy="1793976"/>
        </a:xfrm>
        <a:prstGeom prst="rect">
          <a:avLst/>
        </a:prstGeom>
      </xdr:spPr>
    </xdr:pic>
    <xdr:clientData/>
  </xdr:twoCellAnchor>
  <xdr:twoCellAnchor editAs="oneCell">
    <xdr:from>
      <xdr:col>0</xdr:col>
      <xdr:colOff>501650</xdr:colOff>
      <xdr:row>116</xdr:row>
      <xdr:rowOff>107950</xdr:rowOff>
    </xdr:from>
    <xdr:to>
      <xdr:col>2</xdr:col>
      <xdr:colOff>1110273</xdr:colOff>
      <xdr:row>134</xdr:row>
      <xdr:rowOff>70561</xdr:rowOff>
    </xdr:to>
    <xdr:pic>
      <xdr:nvPicPr>
        <xdr:cNvPr id="8" name="図 7">
          <a:extLst>
            <a:ext uri="{FF2B5EF4-FFF2-40B4-BE49-F238E27FC236}">
              <a16:creationId xmlns:a16="http://schemas.microsoft.com/office/drawing/2014/main" id="{6F4F2DEB-159A-4C6B-BE8C-7CC008EB3279}"/>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01650" y="26676350"/>
          <a:ext cx="3904273" cy="2902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184150</xdr:colOff>
      <xdr:row>197</xdr:row>
      <xdr:rowOff>77646</xdr:rowOff>
    </xdr:from>
    <xdr:to>
      <xdr:col>3</xdr:col>
      <xdr:colOff>1403350</xdr:colOff>
      <xdr:row>208</xdr:row>
      <xdr:rowOff>161330</xdr:rowOff>
    </xdr:to>
    <xdr:pic>
      <xdr:nvPicPr>
        <xdr:cNvPr id="12" name="図 11">
          <a:extLst>
            <a:ext uri="{FF2B5EF4-FFF2-40B4-BE49-F238E27FC236}">
              <a16:creationId xmlns:a16="http://schemas.microsoft.com/office/drawing/2014/main" id="{70814007-D67C-4CD5-B895-21A6B679249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479800" y="39288896"/>
          <a:ext cx="2489200" cy="183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93D90-7CDA-4B8B-9EF3-F7E4BDA0C448}">
  <sheetPr>
    <pageSetUpPr fitToPage="1"/>
  </sheetPr>
  <dimension ref="A1:I204"/>
  <sheetViews>
    <sheetView tabSelected="1" topLeftCell="A191" zoomScaleNormal="100" zoomScaleSheetLayoutView="100" workbookViewId="0">
      <selection activeCell="E209" sqref="E209"/>
    </sheetView>
  </sheetViews>
  <sheetFormatPr defaultColWidth="7.81640625" defaultRowHeight="13.5" x14ac:dyDescent="0.2"/>
  <cols>
    <col min="1" max="1" width="8.36328125" style="23" customWidth="1"/>
    <col min="2" max="2" width="38.81640625" style="23" customWidth="1"/>
    <col min="3" max="3" width="18.1796875" style="23" customWidth="1"/>
    <col min="4" max="4" width="32.81640625" style="23" customWidth="1"/>
    <col min="5" max="5" width="10.36328125" style="42" customWidth="1"/>
    <col min="6" max="6" width="10.1796875" style="43" customWidth="1"/>
    <col min="7" max="7" width="0.36328125" style="23" customWidth="1"/>
    <col min="8" max="8" width="59.6328125" style="23" customWidth="1"/>
    <col min="9" max="9" width="21.81640625" style="23" customWidth="1"/>
    <col min="10" max="12" width="7.81640625" style="23"/>
    <col min="13" max="13" width="10.08984375" style="23" bestFit="1" customWidth="1"/>
    <col min="14" max="16384" width="7.81640625" style="23"/>
  </cols>
  <sheetData>
    <row r="1" spans="1:9" s="52" customFormat="1" ht="18" customHeight="1" x14ac:dyDescent="0.2">
      <c r="A1" s="52" t="s">
        <v>215</v>
      </c>
      <c r="E1" s="53"/>
      <c r="F1" s="54"/>
      <c r="H1" s="55"/>
    </row>
    <row r="2" spans="1:9" s="52" customFormat="1" ht="9" customHeight="1" thickBot="1" x14ac:dyDescent="0.25">
      <c r="E2" s="53"/>
      <c r="F2" s="54"/>
      <c r="H2" s="73"/>
      <c r="I2" s="73"/>
    </row>
    <row r="3" spans="1:9" ht="21.75" customHeight="1" thickBot="1" x14ac:dyDescent="0.25">
      <c r="A3" s="44"/>
      <c r="B3" s="45" t="s">
        <v>0</v>
      </c>
      <c r="C3" s="45" t="s">
        <v>1</v>
      </c>
      <c r="D3" s="45" t="s">
        <v>1</v>
      </c>
      <c r="E3" s="46" t="s">
        <v>2</v>
      </c>
      <c r="F3" s="47" t="s">
        <v>3</v>
      </c>
      <c r="G3" s="48"/>
      <c r="H3" s="48" t="s">
        <v>4</v>
      </c>
      <c r="I3" s="49" t="s">
        <v>13</v>
      </c>
    </row>
    <row r="4" spans="1:9" ht="42" customHeight="1" thickTop="1" x14ac:dyDescent="0.2">
      <c r="A4" s="25">
        <v>1</v>
      </c>
      <c r="B4" s="26" t="s">
        <v>194</v>
      </c>
      <c r="C4" s="27"/>
      <c r="D4" s="27" t="s">
        <v>195</v>
      </c>
      <c r="E4" s="32">
        <v>0</v>
      </c>
      <c r="F4" s="28">
        <v>0</v>
      </c>
      <c r="G4" s="29"/>
      <c r="H4" s="64" t="s">
        <v>196</v>
      </c>
      <c r="I4" s="30" t="s">
        <v>129</v>
      </c>
    </row>
    <row r="5" spans="1:9" ht="15" customHeight="1" x14ac:dyDescent="0.2">
      <c r="A5" s="13">
        <f t="shared" ref="A5:A10" si="0">A4+1</f>
        <v>2</v>
      </c>
      <c r="B5" s="14" t="s">
        <v>197</v>
      </c>
      <c r="C5" s="15" t="s">
        <v>198</v>
      </c>
      <c r="D5" s="15" t="s">
        <v>199</v>
      </c>
      <c r="E5" s="5">
        <f t="shared" ref="E5:E9" si="1">F5-F4</f>
        <v>3.9</v>
      </c>
      <c r="F5" s="16">
        <v>3.9</v>
      </c>
      <c r="G5" s="4" t="s">
        <v>12</v>
      </c>
      <c r="H5" s="17" t="s">
        <v>200</v>
      </c>
      <c r="I5" s="18"/>
    </row>
    <row r="6" spans="1:9" ht="15" customHeight="1" x14ac:dyDescent="0.2">
      <c r="A6" s="13">
        <f>A5+1</f>
        <v>3</v>
      </c>
      <c r="B6" s="14" t="s">
        <v>148</v>
      </c>
      <c r="C6" s="14" t="s">
        <v>15</v>
      </c>
      <c r="D6" s="14" t="s">
        <v>55</v>
      </c>
      <c r="E6" s="5">
        <f t="shared" si="1"/>
        <v>11.4</v>
      </c>
      <c r="F6" s="5">
        <v>15.3</v>
      </c>
      <c r="G6" s="4"/>
      <c r="H6" s="6"/>
      <c r="I6" s="19"/>
    </row>
    <row r="7" spans="1:9" ht="15" customHeight="1" x14ac:dyDescent="0.2">
      <c r="A7" s="13">
        <f t="shared" si="0"/>
        <v>4</v>
      </c>
      <c r="B7" s="14" t="s">
        <v>149</v>
      </c>
      <c r="C7" s="14" t="s">
        <v>9</v>
      </c>
      <c r="D7" s="14" t="s">
        <v>8</v>
      </c>
      <c r="E7" s="5">
        <f t="shared" si="1"/>
        <v>2.3000000000000007</v>
      </c>
      <c r="F7" s="5">
        <v>17.600000000000001</v>
      </c>
      <c r="G7" s="4"/>
      <c r="H7" s="6"/>
      <c r="I7" s="20"/>
    </row>
    <row r="8" spans="1:9" ht="15" customHeight="1" x14ac:dyDescent="0.2">
      <c r="A8" s="13">
        <f t="shared" si="0"/>
        <v>5</v>
      </c>
      <c r="B8" s="9" t="s">
        <v>16</v>
      </c>
      <c r="C8" s="14" t="s">
        <v>15</v>
      </c>
      <c r="D8" s="14" t="s">
        <v>8</v>
      </c>
      <c r="E8" s="5">
        <f t="shared" si="1"/>
        <v>9.9999999999997868E-2</v>
      </c>
      <c r="F8" s="5">
        <v>17.7</v>
      </c>
      <c r="G8" s="4"/>
      <c r="H8" s="21"/>
      <c r="I8" s="19"/>
    </row>
    <row r="9" spans="1:9" ht="32" x14ac:dyDescent="0.2">
      <c r="A9" s="25">
        <f t="shared" si="0"/>
        <v>6</v>
      </c>
      <c r="B9" s="31" t="s">
        <v>80</v>
      </c>
      <c r="C9" s="26" t="s">
        <v>24</v>
      </c>
      <c r="D9" s="31" t="s">
        <v>25</v>
      </c>
      <c r="E9" s="32">
        <f t="shared" si="1"/>
        <v>0.10000000000000142</v>
      </c>
      <c r="F9" s="32">
        <v>17.8</v>
      </c>
      <c r="G9" s="36"/>
      <c r="H9" s="33" t="s">
        <v>119</v>
      </c>
      <c r="I9" s="34" t="s">
        <v>217</v>
      </c>
    </row>
    <row r="10" spans="1:9" ht="25.5" customHeight="1" x14ac:dyDescent="0.2">
      <c r="A10" s="13">
        <f t="shared" si="0"/>
        <v>7</v>
      </c>
      <c r="B10" s="14" t="s">
        <v>53</v>
      </c>
      <c r="C10" s="22" t="s">
        <v>7</v>
      </c>
      <c r="D10" s="56" t="s">
        <v>23</v>
      </c>
      <c r="E10" s="5">
        <f t="shared" ref="E10:E65" si="2">F10-F9</f>
        <v>0</v>
      </c>
      <c r="F10" s="5">
        <f>$F$9</f>
        <v>17.8</v>
      </c>
      <c r="G10" s="21"/>
      <c r="H10" s="6" t="s">
        <v>60</v>
      </c>
      <c r="I10" s="19"/>
    </row>
    <row r="11" spans="1:9" ht="16" x14ac:dyDescent="0.2">
      <c r="A11" s="13">
        <f t="shared" ref="A11:A79" si="3">A10+1</f>
        <v>8</v>
      </c>
      <c r="B11" s="14" t="s">
        <v>14</v>
      </c>
      <c r="C11" s="14" t="s">
        <v>9</v>
      </c>
      <c r="D11" s="22" t="s">
        <v>59</v>
      </c>
      <c r="E11" s="5">
        <f t="shared" si="2"/>
        <v>0.10000000000000142</v>
      </c>
      <c r="F11" s="5">
        <f>$F$9+0.1</f>
        <v>17.900000000000002</v>
      </c>
      <c r="G11" s="21"/>
      <c r="H11" s="6" t="s">
        <v>61</v>
      </c>
      <c r="I11" s="19"/>
    </row>
    <row r="12" spans="1:9" ht="25" x14ac:dyDescent="0.2">
      <c r="A12" s="13">
        <f t="shared" si="3"/>
        <v>9</v>
      </c>
      <c r="B12" s="9" t="s">
        <v>16</v>
      </c>
      <c r="C12" s="14" t="s">
        <v>5</v>
      </c>
      <c r="D12" s="14" t="s">
        <v>62</v>
      </c>
      <c r="E12" s="5">
        <f t="shared" si="2"/>
        <v>10.199999999999999</v>
      </c>
      <c r="F12" s="5">
        <f>$F$9+10.3</f>
        <v>28.1</v>
      </c>
      <c r="G12" s="21"/>
      <c r="H12" s="6" t="s">
        <v>82</v>
      </c>
      <c r="I12" s="20"/>
    </row>
    <row r="13" spans="1:9" ht="15" customHeight="1" x14ac:dyDescent="0.2">
      <c r="A13" s="13">
        <f t="shared" si="3"/>
        <v>10</v>
      </c>
      <c r="B13" s="14" t="s">
        <v>29</v>
      </c>
      <c r="C13" s="9" t="s">
        <v>6</v>
      </c>
      <c r="D13" s="14" t="s">
        <v>27</v>
      </c>
      <c r="E13" s="5">
        <f t="shared" si="2"/>
        <v>4.1999999999999957</v>
      </c>
      <c r="F13" s="5">
        <f>$F$9+14.5</f>
        <v>32.299999999999997</v>
      </c>
      <c r="G13" s="21"/>
      <c r="H13" s="6" t="s">
        <v>176</v>
      </c>
      <c r="I13" s="19"/>
    </row>
    <row r="14" spans="1:9" ht="15" customHeight="1" x14ac:dyDescent="0.2">
      <c r="A14" s="13">
        <f t="shared" si="3"/>
        <v>11</v>
      </c>
      <c r="B14" s="14" t="s">
        <v>19</v>
      </c>
      <c r="C14" s="9" t="s">
        <v>6</v>
      </c>
      <c r="D14" s="9" t="s">
        <v>28</v>
      </c>
      <c r="E14" s="5">
        <f t="shared" si="2"/>
        <v>3</v>
      </c>
      <c r="F14" s="5">
        <f>$F$9+17.5</f>
        <v>35.299999999999997</v>
      </c>
      <c r="G14" s="21"/>
      <c r="H14" s="6" t="s">
        <v>83</v>
      </c>
      <c r="I14" s="19"/>
    </row>
    <row r="15" spans="1:9" ht="15" customHeight="1" x14ac:dyDescent="0.2">
      <c r="A15" s="13">
        <f t="shared" si="3"/>
        <v>12</v>
      </c>
      <c r="B15" s="14" t="s">
        <v>64</v>
      </c>
      <c r="C15" s="9" t="s">
        <v>5</v>
      </c>
      <c r="D15" s="9" t="s">
        <v>28</v>
      </c>
      <c r="E15" s="5">
        <f t="shared" si="2"/>
        <v>0.10000000000000853</v>
      </c>
      <c r="F15" s="5">
        <f>$F$9+17.6</f>
        <v>35.400000000000006</v>
      </c>
      <c r="G15" s="21"/>
      <c r="H15" s="6"/>
      <c r="I15" s="19"/>
    </row>
    <row r="16" spans="1:9" ht="16" x14ac:dyDescent="0.2">
      <c r="A16" s="13">
        <f t="shared" si="3"/>
        <v>13</v>
      </c>
      <c r="B16" s="14" t="s">
        <v>10</v>
      </c>
      <c r="C16" s="9" t="s">
        <v>6</v>
      </c>
      <c r="D16" s="9" t="s">
        <v>84</v>
      </c>
      <c r="E16" s="5">
        <f t="shared" si="2"/>
        <v>0.29999999999999716</v>
      </c>
      <c r="F16" s="5">
        <f>$F$9+17.9</f>
        <v>35.700000000000003</v>
      </c>
      <c r="G16" s="21"/>
      <c r="H16" s="6" t="s">
        <v>86</v>
      </c>
      <c r="I16" s="19"/>
    </row>
    <row r="17" spans="1:9" ht="16" x14ac:dyDescent="0.2">
      <c r="A17" s="13">
        <f t="shared" si="3"/>
        <v>14</v>
      </c>
      <c r="B17" s="14" t="s">
        <v>85</v>
      </c>
      <c r="C17" s="9" t="s">
        <v>6</v>
      </c>
      <c r="D17" s="9" t="s">
        <v>8</v>
      </c>
      <c r="E17" s="5">
        <f t="shared" si="2"/>
        <v>1.2999999999999972</v>
      </c>
      <c r="F17" s="5">
        <f>$F$9+19.2</f>
        <v>37</v>
      </c>
      <c r="G17" s="21"/>
      <c r="H17" s="7"/>
      <c r="I17" s="19"/>
    </row>
    <row r="18" spans="1:9" ht="16" x14ac:dyDescent="0.2">
      <c r="A18" s="13">
        <f t="shared" si="3"/>
        <v>15</v>
      </c>
      <c r="B18" s="9" t="s">
        <v>33</v>
      </c>
      <c r="C18" s="9" t="s">
        <v>5</v>
      </c>
      <c r="D18" s="9" t="s">
        <v>8</v>
      </c>
      <c r="E18" s="5">
        <f t="shared" si="2"/>
        <v>0.40000000000000568</v>
      </c>
      <c r="F18" s="5">
        <f>$F$9+19.6</f>
        <v>37.400000000000006</v>
      </c>
      <c r="G18" s="8"/>
      <c r="H18" s="7" t="s">
        <v>87</v>
      </c>
      <c r="I18" s="24"/>
    </row>
    <row r="19" spans="1:9" ht="32" x14ac:dyDescent="0.2">
      <c r="A19" s="25">
        <f t="shared" si="3"/>
        <v>16</v>
      </c>
      <c r="B19" s="31" t="s">
        <v>178</v>
      </c>
      <c r="C19" s="35" t="s">
        <v>17</v>
      </c>
      <c r="D19" s="35" t="s">
        <v>8</v>
      </c>
      <c r="E19" s="32">
        <f t="shared" si="2"/>
        <v>1.7999999999999972</v>
      </c>
      <c r="F19" s="32">
        <f>$F$9+21.4</f>
        <v>39.200000000000003</v>
      </c>
      <c r="G19" s="38"/>
      <c r="H19" s="39" t="s">
        <v>143</v>
      </c>
      <c r="I19" s="58"/>
    </row>
    <row r="20" spans="1:9" ht="16" x14ac:dyDescent="0.2">
      <c r="A20" s="13">
        <f t="shared" si="3"/>
        <v>17</v>
      </c>
      <c r="B20" s="22" t="s">
        <v>29</v>
      </c>
      <c r="C20" s="9" t="s">
        <v>5</v>
      </c>
      <c r="D20" s="9" t="s">
        <v>8</v>
      </c>
      <c r="E20" s="5">
        <f t="shared" si="2"/>
        <v>1.7999999999999972</v>
      </c>
      <c r="F20" s="5">
        <f>$F$9+23.2</f>
        <v>41</v>
      </c>
      <c r="G20" s="8"/>
      <c r="H20" s="7"/>
      <c r="I20" s="24"/>
    </row>
    <row r="21" spans="1:9" ht="16" x14ac:dyDescent="0.2">
      <c r="A21" s="13">
        <f t="shared" si="3"/>
        <v>18</v>
      </c>
      <c r="B21" s="22" t="s">
        <v>33</v>
      </c>
      <c r="C21" s="9" t="s">
        <v>5</v>
      </c>
      <c r="D21" s="9" t="s">
        <v>28</v>
      </c>
      <c r="E21" s="5">
        <f t="shared" si="2"/>
        <v>0.5</v>
      </c>
      <c r="F21" s="5">
        <f>$F$9+23.7</f>
        <v>41.5</v>
      </c>
      <c r="G21" s="8"/>
      <c r="H21" s="7" t="s">
        <v>90</v>
      </c>
      <c r="I21" s="24"/>
    </row>
    <row r="22" spans="1:9" ht="16" x14ac:dyDescent="0.2">
      <c r="A22" s="13">
        <f t="shared" si="3"/>
        <v>19</v>
      </c>
      <c r="B22" s="14" t="s">
        <v>10</v>
      </c>
      <c r="C22" s="9" t="s">
        <v>5</v>
      </c>
      <c r="D22" s="9" t="s">
        <v>28</v>
      </c>
      <c r="E22" s="5">
        <f t="shared" si="2"/>
        <v>0.70000000000000284</v>
      </c>
      <c r="F22" s="5">
        <f>$F$9+24.4</f>
        <v>42.2</v>
      </c>
      <c r="G22" s="8"/>
      <c r="H22" s="7" t="s">
        <v>89</v>
      </c>
      <c r="I22" s="10"/>
    </row>
    <row r="23" spans="1:9" ht="16" x14ac:dyDescent="0.2">
      <c r="A23" s="13">
        <f t="shared" si="3"/>
        <v>20</v>
      </c>
      <c r="B23" s="14" t="s">
        <v>20</v>
      </c>
      <c r="C23" s="9" t="s">
        <v>5</v>
      </c>
      <c r="D23" s="9" t="s">
        <v>28</v>
      </c>
      <c r="E23" s="5">
        <f t="shared" si="2"/>
        <v>2.3999999999999986</v>
      </c>
      <c r="F23" s="5">
        <f>$F$9+26.8</f>
        <v>44.6</v>
      </c>
      <c r="G23" s="8"/>
      <c r="H23" s="7" t="s">
        <v>91</v>
      </c>
      <c r="I23" s="10"/>
    </row>
    <row r="24" spans="1:9" ht="16" x14ac:dyDescent="0.2">
      <c r="A24" s="13">
        <f t="shared" si="3"/>
        <v>21</v>
      </c>
      <c r="B24" s="14" t="s">
        <v>19</v>
      </c>
      <c r="C24" s="9" t="s">
        <v>6</v>
      </c>
      <c r="D24" s="9" t="s">
        <v>28</v>
      </c>
      <c r="E24" s="5">
        <f>F24-F23</f>
        <v>6.6000000000000014</v>
      </c>
      <c r="F24" s="5">
        <v>51.2</v>
      </c>
      <c r="G24" s="8"/>
      <c r="H24" s="8" t="s">
        <v>92</v>
      </c>
      <c r="I24" s="24"/>
    </row>
    <row r="25" spans="1:9" ht="16" x14ac:dyDescent="0.2">
      <c r="A25" s="13">
        <f t="shared" si="3"/>
        <v>22</v>
      </c>
      <c r="B25" s="14" t="s">
        <v>20</v>
      </c>
      <c r="C25" s="9" t="s">
        <v>5</v>
      </c>
      <c r="D25" s="9" t="s">
        <v>28</v>
      </c>
      <c r="E25" s="5">
        <f t="shared" si="2"/>
        <v>0.39999999999999858</v>
      </c>
      <c r="F25" s="5">
        <v>51.6</v>
      </c>
      <c r="G25" s="8"/>
      <c r="H25" s="8" t="s">
        <v>130</v>
      </c>
      <c r="I25" s="24"/>
    </row>
    <row r="26" spans="1:9" ht="16" x14ac:dyDescent="0.2">
      <c r="A26" s="13">
        <f t="shared" si="3"/>
        <v>23</v>
      </c>
      <c r="B26" s="14" t="s">
        <v>20</v>
      </c>
      <c r="C26" s="9" t="s">
        <v>6</v>
      </c>
      <c r="D26" s="9" t="s">
        <v>28</v>
      </c>
      <c r="E26" s="5">
        <f t="shared" si="2"/>
        <v>0.19999999999999574</v>
      </c>
      <c r="F26" s="5">
        <v>51.8</v>
      </c>
      <c r="G26" s="8"/>
      <c r="H26" s="7" t="s">
        <v>93</v>
      </c>
      <c r="I26" s="24"/>
    </row>
    <row r="27" spans="1:9" ht="16" x14ac:dyDescent="0.2">
      <c r="A27" s="13">
        <f t="shared" si="3"/>
        <v>24</v>
      </c>
      <c r="B27" s="9" t="s">
        <v>64</v>
      </c>
      <c r="C27" s="9" t="s">
        <v>5</v>
      </c>
      <c r="D27" s="9" t="s">
        <v>131</v>
      </c>
      <c r="E27" s="5">
        <f t="shared" si="2"/>
        <v>-5.5999999999999943</v>
      </c>
      <c r="F27" s="5">
        <f>$F$9+28.4</f>
        <v>46.2</v>
      </c>
      <c r="G27" s="8"/>
      <c r="H27" s="7" t="s">
        <v>94</v>
      </c>
      <c r="I27" s="10"/>
    </row>
    <row r="28" spans="1:9" ht="16" x14ac:dyDescent="0.2">
      <c r="A28" s="13">
        <f t="shared" si="3"/>
        <v>25</v>
      </c>
      <c r="B28" s="9" t="s">
        <v>20</v>
      </c>
      <c r="C28" s="9" t="s">
        <v>6</v>
      </c>
      <c r="D28" s="9" t="s">
        <v>8</v>
      </c>
      <c r="E28" s="5">
        <f t="shared" si="2"/>
        <v>2.5</v>
      </c>
      <c r="F28" s="5">
        <f>$F$9+30.9</f>
        <v>48.7</v>
      </c>
      <c r="G28" s="8"/>
      <c r="H28" s="7"/>
      <c r="I28" s="10"/>
    </row>
    <row r="29" spans="1:9" ht="16" x14ac:dyDescent="0.2">
      <c r="A29" s="13">
        <f t="shared" si="3"/>
        <v>26</v>
      </c>
      <c r="B29" s="9" t="s">
        <v>64</v>
      </c>
      <c r="C29" s="9" t="s">
        <v>5</v>
      </c>
      <c r="D29" s="9" t="s">
        <v>30</v>
      </c>
      <c r="E29" s="5">
        <f t="shared" si="2"/>
        <v>0.20000000000000284</v>
      </c>
      <c r="F29" s="5">
        <f>$F$9+31.1</f>
        <v>48.900000000000006</v>
      </c>
      <c r="G29" s="8"/>
      <c r="H29" s="7"/>
      <c r="I29" s="10"/>
    </row>
    <row r="30" spans="1:9" ht="16" x14ac:dyDescent="0.2">
      <c r="A30" s="13">
        <f t="shared" si="3"/>
        <v>27</v>
      </c>
      <c r="B30" s="14" t="s">
        <v>20</v>
      </c>
      <c r="C30" s="9" t="s">
        <v>6</v>
      </c>
      <c r="D30" s="9" t="s">
        <v>30</v>
      </c>
      <c r="E30" s="5">
        <f t="shared" si="2"/>
        <v>0.89999999999999147</v>
      </c>
      <c r="F30" s="5">
        <f>$F$9+32</f>
        <v>49.8</v>
      </c>
      <c r="G30" s="8"/>
      <c r="H30" s="7"/>
      <c r="I30" s="10"/>
    </row>
    <row r="31" spans="1:9" ht="16" x14ac:dyDescent="0.2">
      <c r="A31" s="13">
        <f t="shared" si="3"/>
        <v>28</v>
      </c>
      <c r="B31" s="9" t="s">
        <v>20</v>
      </c>
      <c r="C31" s="9" t="s">
        <v>9</v>
      </c>
      <c r="D31" s="9" t="s">
        <v>30</v>
      </c>
      <c r="E31" s="5">
        <f t="shared" si="2"/>
        <v>0.70000000000000284</v>
      </c>
      <c r="F31" s="5">
        <f>$F$9+32.7</f>
        <v>50.5</v>
      </c>
      <c r="G31" s="8"/>
      <c r="H31" s="8"/>
      <c r="I31" s="10"/>
    </row>
    <row r="32" spans="1:9" ht="16" x14ac:dyDescent="0.2">
      <c r="A32" s="13">
        <f t="shared" si="3"/>
        <v>29</v>
      </c>
      <c r="B32" s="9" t="s">
        <v>16</v>
      </c>
      <c r="C32" s="9" t="s">
        <v>15</v>
      </c>
      <c r="D32" s="9" t="s">
        <v>30</v>
      </c>
      <c r="E32" s="5">
        <f t="shared" si="2"/>
        <v>6.7000000000000028</v>
      </c>
      <c r="F32" s="5">
        <v>57.2</v>
      </c>
      <c r="G32" s="8"/>
      <c r="H32" s="8"/>
      <c r="I32" s="10"/>
    </row>
    <row r="33" spans="1:9" ht="16" x14ac:dyDescent="0.2">
      <c r="A33" s="13">
        <f t="shared" si="3"/>
        <v>30</v>
      </c>
      <c r="B33" s="9" t="s">
        <v>20</v>
      </c>
      <c r="C33" s="9" t="s">
        <v>5</v>
      </c>
      <c r="D33" s="9" t="s">
        <v>31</v>
      </c>
      <c r="E33" s="5">
        <f t="shared" si="2"/>
        <v>-6</v>
      </c>
      <c r="F33" s="5">
        <f>$F$9+33.4</f>
        <v>51.2</v>
      </c>
      <c r="G33" s="8"/>
      <c r="H33" s="8"/>
      <c r="I33" s="19"/>
    </row>
    <row r="34" spans="1:9" ht="16" x14ac:dyDescent="0.2">
      <c r="A34" s="13">
        <f t="shared" si="3"/>
        <v>31</v>
      </c>
      <c r="B34" s="9" t="s">
        <v>64</v>
      </c>
      <c r="C34" s="51" t="s">
        <v>63</v>
      </c>
      <c r="D34" s="9" t="s">
        <v>8</v>
      </c>
      <c r="E34" s="5">
        <f t="shared" si="2"/>
        <v>0.89999999999999147</v>
      </c>
      <c r="F34" s="5">
        <f>$F$9+34.3</f>
        <v>52.099999999999994</v>
      </c>
      <c r="G34" s="8"/>
      <c r="H34" s="7" t="s">
        <v>32</v>
      </c>
      <c r="I34" s="10"/>
    </row>
    <row r="35" spans="1:9" ht="16" x14ac:dyDescent="0.2">
      <c r="A35" s="13">
        <f t="shared" si="3"/>
        <v>32</v>
      </c>
      <c r="B35" s="9" t="s">
        <v>16</v>
      </c>
      <c r="C35" s="9" t="s">
        <v>5</v>
      </c>
      <c r="D35" s="9" t="s">
        <v>8</v>
      </c>
      <c r="E35" s="5">
        <f t="shared" si="2"/>
        <v>0.90000000000000568</v>
      </c>
      <c r="F35" s="5">
        <f>$F$9+35.2</f>
        <v>53</v>
      </c>
      <c r="G35" s="8"/>
      <c r="H35" s="7" t="s">
        <v>75</v>
      </c>
      <c r="I35" s="10"/>
    </row>
    <row r="36" spans="1:9" ht="32" x14ac:dyDescent="0.2">
      <c r="A36" s="25">
        <f t="shared" si="3"/>
        <v>33</v>
      </c>
      <c r="B36" s="37" t="s">
        <v>179</v>
      </c>
      <c r="C36" s="35" t="s">
        <v>17</v>
      </c>
      <c r="D36" s="35" t="s">
        <v>8</v>
      </c>
      <c r="E36" s="32">
        <f t="shared" si="2"/>
        <v>0.29999999999999716</v>
      </c>
      <c r="F36" s="32">
        <f>$F$9+35.5</f>
        <v>53.3</v>
      </c>
      <c r="G36" s="38"/>
      <c r="H36" s="39" t="s">
        <v>144</v>
      </c>
      <c r="I36" s="40"/>
    </row>
    <row r="37" spans="1:9" ht="16" x14ac:dyDescent="0.2">
      <c r="A37" s="13">
        <f t="shared" si="3"/>
        <v>34</v>
      </c>
      <c r="B37" s="14" t="s">
        <v>20</v>
      </c>
      <c r="C37" s="9" t="s">
        <v>6</v>
      </c>
      <c r="D37" s="9" t="s">
        <v>8</v>
      </c>
      <c r="E37" s="5">
        <f t="shared" si="2"/>
        <v>0.29999999999999716</v>
      </c>
      <c r="F37" s="5">
        <f>$F$9+35.8</f>
        <v>53.599999999999994</v>
      </c>
      <c r="G37" s="8"/>
      <c r="H37" s="8"/>
      <c r="I37" s="10"/>
    </row>
    <row r="38" spans="1:9" ht="16" x14ac:dyDescent="0.2">
      <c r="A38" s="13">
        <f t="shared" si="3"/>
        <v>35</v>
      </c>
      <c r="B38" s="9" t="s">
        <v>57</v>
      </c>
      <c r="C38" s="9" t="s">
        <v>56</v>
      </c>
      <c r="D38" s="9" t="s">
        <v>31</v>
      </c>
      <c r="E38" s="5">
        <f t="shared" si="2"/>
        <v>0.90000000000000568</v>
      </c>
      <c r="F38" s="5">
        <f>$F$9+36.7</f>
        <v>54.5</v>
      </c>
      <c r="G38" s="8"/>
      <c r="H38" s="7" t="s">
        <v>95</v>
      </c>
      <c r="I38" s="10"/>
    </row>
    <row r="39" spans="1:9" ht="16" x14ac:dyDescent="0.2">
      <c r="A39" s="13">
        <f t="shared" si="3"/>
        <v>36</v>
      </c>
      <c r="B39" s="9" t="s">
        <v>64</v>
      </c>
      <c r="C39" s="9" t="s">
        <v>6</v>
      </c>
      <c r="D39" s="9" t="s">
        <v>31</v>
      </c>
      <c r="E39" s="5">
        <f t="shared" si="2"/>
        <v>2.2999999999999972</v>
      </c>
      <c r="F39" s="5">
        <f>$F$9+39</f>
        <v>56.8</v>
      </c>
      <c r="G39" s="8"/>
      <c r="H39" s="7" t="s">
        <v>132</v>
      </c>
      <c r="I39" s="10"/>
    </row>
    <row r="40" spans="1:9" ht="16" x14ac:dyDescent="0.2">
      <c r="A40" s="13">
        <f t="shared" si="3"/>
        <v>37</v>
      </c>
      <c r="B40" s="9" t="s">
        <v>20</v>
      </c>
      <c r="C40" s="9" t="s">
        <v>6</v>
      </c>
      <c r="D40" s="9" t="s">
        <v>34</v>
      </c>
      <c r="E40" s="5">
        <f t="shared" si="2"/>
        <v>2.2999999999999972</v>
      </c>
      <c r="F40" s="5">
        <f>$F$9+41.3</f>
        <v>59.099999999999994</v>
      </c>
      <c r="G40" s="8"/>
      <c r="H40" s="7" t="s">
        <v>96</v>
      </c>
      <c r="I40" s="10"/>
    </row>
    <row r="41" spans="1:9" ht="16" x14ac:dyDescent="0.2">
      <c r="A41" s="13">
        <f t="shared" si="3"/>
        <v>38</v>
      </c>
      <c r="B41" s="14" t="s">
        <v>35</v>
      </c>
      <c r="C41" s="9" t="s">
        <v>6</v>
      </c>
      <c r="D41" s="9" t="s">
        <v>34</v>
      </c>
      <c r="E41" s="5">
        <f t="shared" si="2"/>
        <v>2.2000000000000028</v>
      </c>
      <c r="F41" s="5">
        <f>$F$9+43.5</f>
        <v>61.3</v>
      </c>
      <c r="G41" s="8"/>
      <c r="H41" s="7"/>
      <c r="I41" s="10"/>
    </row>
    <row r="42" spans="1:9" ht="16" x14ac:dyDescent="0.2">
      <c r="A42" s="13">
        <f t="shared" si="3"/>
        <v>39</v>
      </c>
      <c r="B42" s="22" t="s">
        <v>36</v>
      </c>
      <c r="C42" s="9" t="s">
        <v>5</v>
      </c>
      <c r="D42" s="9" t="s">
        <v>34</v>
      </c>
      <c r="E42" s="5">
        <f t="shared" si="2"/>
        <v>1.2999999999999972</v>
      </c>
      <c r="F42" s="5">
        <f>$F$9+44.8</f>
        <v>62.599999999999994</v>
      </c>
      <c r="G42" s="8"/>
      <c r="H42" s="7"/>
      <c r="I42" s="10"/>
    </row>
    <row r="43" spans="1:9" ht="16" x14ac:dyDescent="0.2">
      <c r="A43" s="13">
        <f t="shared" si="3"/>
        <v>40</v>
      </c>
      <c r="B43" s="9" t="s">
        <v>16</v>
      </c>
      <c r="C43" s="9" t="s">
        <v>5</v>
      </c>
      <c r="D43" s="9" t="s">
        <v>37</v>
      </c>
      <c r="E43" s="5">
        <f t="shared" si="2"/>
        <v>6.1000000000000085</v>
      </c>
      <c r="F43" s="5">
        <f>$F$9+50.9</f>
        <v>68.7</v>
      </c>
      <c r="G43" s="8"/>
      <c r="H43" s="8" t="s">
        <v>76</v>
      </c>
      <c r="I43" s="10"/>
    </row>
    <row r="44" spans="1:9" ht="16" x14ac:dyDescent="0.2">
      <c r="A44" s="13">
        <f t="shared" si="3"/>
        <v>41</v>
      </c>
      <c r="B44" s="9" t="s">
        <v>20</v>
      </c>
      <c r="C44" s="9" t="s">
        <v>6</v>
      </c>
      <c r="D44" s="9" t="s">
        <v>37</v>
      </c>
      <c r="E44" s="5">
        <f t="shared" si="2"/>
        <v>1.7999999999999972</v>
      </c>
      <c r="F44" s="5">
        <f>$F$9+52.7</f>
        <v>70.5</v>
      </c>
      <c r="G44" s="8"/>
      <c r="H44" s="7"/>
      <c r="I44" s="10"/>
    </row>
    <row r="45" spans="1:9" ht="16" x14ac:dyDescent="0.2">
      <c r="A45" s="13">
        <f t="shared" si="3"/>
        <v>42</v>
      </c>
      <c r="B45" s="22" t="s">
        <v>20</v>
      </c>
      <c r="C45" s="9" t="s">
        <v>6</v>
      </c>
      <c r="D45" s="9" t="s">
        <v>38</v>
      </c>
      <c r="E45" s="5">
        <f t="shared" si="2"/>
        <v>0.29999999999999716</v>
      </c>
      <c r="F45" s="5">
        <f>$F$9+53</f>
        <v>70.8</v>
      </c>
      <c r="G45" s="8"/>
      <c r="H45" s="7"/>
      <c r="I45" s="10"/>
    </row>
    <row r="46" spans="1:9" ht="16" x14ac:dyDescent="0.2">
      <c r="A46" s="13">
        <f t="shared" si="3"/>
        <v>43</v>
      </c>
      <c r="B46" s="9" t="s">
        <v>16</v>
      </c>
      <c r="C46" s="9" t="s">
        <v>5</v>
      </c>
      <c r="D46" s="9" t="s">
        <v>37</v>
      </c>
      <c r="E46" s="5">
        <f t="shared" si="2"/>
        <v>0.29999999999999716</v>
      </c>
      <c r="F46" s="5">
        <f>$F$9+53.3</f>
        <v>71.099999999999994</v>
      </c>
      <c r="G46" s="8"/>
      <c r="H46" s="7" t="s">
        <v>77</v>
      </c>
      <c r="I46" s="10"/>
    </row>
    <row r="47" spans="1:9" ht="16" x14ac:dyDescent="0.2">
      <c r="A47" s="13">
        <f t="shared" si="3"/>
        <v>44</v>
      </c>
      <c r="B47" s="9" t="s">
        <v>33</v>
      </c>
      <c r="C47" s="9" t="s">
        <v>6</v>
      </c>
      <c r="D47" s="9" t="s">
        <v>39</v>
      </c>
      <c r="E47" s="5">
        <f t="shared" si="2"/>
        <v>6.2000000000000028</v>
      </c>
      <c r="F47" s="5">
        <f>$F$9+59.5</f>
        <v>77.3</v>
      </c>
      <c r="G47" s="8"/>
      <c r="H47" s="7"/>
      <c r="I47" s="10"/>
    </row>
    <row r="48" spans="1:9" ht="16" x14ac:dyDescent="0.2">
      <c r="A48" s="13">
        <f t="shared" si="3"/>
        <v>45</v>
      </c>
      <c r="B48" s="22" t="s">
        <v>20</v>
      </c>
      <c r="C48" s="9" t="s">
        <v>5</v>
      </c>
      <c r="D48" s="9" t="s">
        <v>39</v>
      </c>
      <c r="E48" s="5">
        <f t="shared" si="2"/>
        <v>1.2999999999999972</v>
      </c>
      <c r="F48" s="5">
        <f>$F$9+60.8</f>
        <v>78.599999999999994</v>
      </c>
      <c r="G48" s="8"/>
      <c r="H48" s="7"/>
      <c r="I48" s="10"/>
    </row>
    <row r="49" spans="1:9" ht="16" x14ac:dyDescent="0.2">
      <c r="A49" s="13">
        <f t="shared" si="3"/>
        <v>46</v>
      </c>
      <c r="B49" s="11" t="s">
        <v>69</v>
      </c>
      <c r="C49" s="9" t="s">
        <v>6</v>
      </c>
      <c r="D49" s="9" t="s">
        <v>65</v>
      </c>
      <c r="E49" s="5">
        <f t="shared" si="2"/>
        <v>0.10000000000000853</v>
      </c>
      <c r="F49" s="5">
        <f>$F$9+60.9</f>
        <v>78.7</v>
      </c>
      <c r="G49" s="8"/>
      <c r="H49" s="7" t="s">
        <v>73</v>
      </c>
      <c r="I49" s="10"/>
    </row>
    <row r="50" spans="1:9" ht="16" x14ac:dyDescent="0.2">
      <c r="A50" s="13">
        <f>A49+1</f>
        <v>47</v>
      </c>
      <c r="B50" s="9" t="s">
        <v>66</v>
      </c>
      <c r="C50" s="9" t="s">
        <v>6</v>
      </c>
      <c r="D50" s="9" t="s">
        <v>67</v>
      </c>
      <c r="E50" s="5">
        <f t="shared" si="2"/>
        <v>2.8999999999999915</v>
      </c>
      <c r="F50" s="5">
        <f>$F$9+63.8</f>
        <v>81.599999999999994</v>
      </c>
      <c r="G50" s="8"/>
      <c r="H50" s="8" t="s">
        <v>97</v>
      </c>
      <c r="I50" s="10"/>
    </row>
    <row r="51" spans="1:9" ht="16" x14ac:dyDescent="0.2">
      <c r="A51" s="13">
        <f>A50+1</f>
        <v>48</v>
      </c>
      <c r="B51" s="22" t="s">
        <v>68</v>
      </c>
      <c r="C51" s="9" t="s">
        <v>6</v>
      </c>
      <c r="D51" s="9" t="s">
        <v>8</v>
      </c>
      <c r="E51" s="5">
        <f t="shared" si="2"/>
        <v>1.2999999999999972</v>
      </c>
      <c r="F51" s="5">
        <f>$F$9+65.1</f>
        <v>82.899999999999991</v>
      </c>
      <c r="G51" s="8"/>
      <c r="H51" s="7"/>
      <c r="I51" s="10"/>
    </row>
    <row r="52" spans="1:9" ht="25" x14ac:dyDescent="0.2">
      <c r="A52" s="13">
        <f t="shared" si="3"/>
        <v>49</v>
      </c>
      <c r="B52" s="9" t="s">
        <v>16</v>
      </c>
      <c r="C52" s="9" t="s">
        <v>5</v>
      </c>
      <c r="D52" s="9" t="s">
        <v>8</v>
      </c>
      <c r="E52" s="5">
        <f t="shared" si="2"/>
        <v>0.10000000000000853</v>
      </c>
      <c r="F52" s="5">
        <f>$F$9+65.2</f>
        <v>83</v>
      </c>
      <c r="G52" s="8"/>
      <c r="H52" s="7" t="s">
        <v>98</v>
      </c>
      <c r="I52" s="10"/>
    </row>
    <row r="53" spans="1:9" ht="16" x14ac:dyDescent="0.2">
      <c r="A53" s="13">
        <f t="shared" si="3"/>
        <v>50</v>
      </c>
      <c r="B53" s="9" t="s">
        <v>16</v>
      </c>
      <c r="C53" s="9" t="s">
        <v>5</v>
      </c>
      <c r="D53" s="9" t="s">
        <v>8</v>
      </c>
      <c r="E53" s="5">
        <f t="shared" si="2"/>
        <v>2.8999999999999915</v>
      </c>
      <c r="F53" s="5">
        <f>$F$9+68.1</f>
        <v>85.899999999999991</v>
      </c>
      <c r="G53" s="8"/>
      <c r="H53" s="8" t="s">
        <v>74</v>
      </c>
      <c r="I53" s="10"/>
    </row>
    <row r="54" spans="1:9" ht="32" x14ac:dyDescent="0.2">
      <c r="A54" s="25">
        <f t="shared" si="3"/>
        <v>51</v>
      </c>
      <c r="B54" s="37" t="s">
        <v>180</v>
      </c>
      <c r="C54" s="35" t="s">
        <v>17</v>
      </c>
      <c r="D54" s="35" t="s">
        <v>8</v>
      </c>
      <c r="E54" s="32">
        <f t="shared" si="2"/>
        <v>0.5</v>
      </c>
      <c r="F54" s="32">
        <f>$F$9+68.6</f>
        <v>86.399999999999991</v>
      </c>
      <c r="G54" s="38"/>
      <c r="H54" s="39" t="s">
        <v>145</v>
      </c>
      <c r="I54" s="40"/>
    </row>
    <row r="55" spans="1:9" ht="16" x14ac:dyDescent="0.2">
      <c r="A55" s="13">
        <f t="shared" si="3"/>
        <v>52</v>
      </c>
      <c r="B55" s="9" t="s">
        <v>20</v>
      </c>
      <c r="C55" s="9" t="s">
        <v>5</v>
      </c>
      <c r="D55" s="9" t="s">
        <v>8</v>
      </c>
      <c r="E55" s="5">
        <f t="shared" si="2"/>
        <v>0.5</v>
      </c>
      <c r="F55" s="5">
        <f>$F$9+69.1</f>
        <v>86.899999999999991</v>
      </c>
      <c r="G55" s="8"/>
      <c r="H55" s="7"/>
      <c r="I55" s="10"/>
    </row>
    <row r="56" spans="1:9" ht="16" x14ac:dyDescent="0.2">
      <c r="A56" s="13">
        <f t="shared" si="3"/>
        <v>53</v>
      </c>
      <c r="B56" s="9" t="s">
        <v>33</v>
      </c>
      <c r="C56" s="9" t="s">
        <v>5</v>
      </c>
      <c r="D56" s="9" t="s">
        <v>8</v>
      </c>
      <c r="E56" s="5">
        <f t="shared" si="2"/>
        <v>1.6000000000000085</v>
      </c>
      <c r="F56" s="5">
        <f>$F$9+70.7</f>
        <v>88.5</v>
      </c>
      <c r="G56" s="8"/>
      <c r="H56" s="7" t="s">
        <v>100</v>
      </c>
      <c r="I56" s="10"/>
    </row>
    <row r="57" spans="1:9" ht="16" x14ac:dyDescent="0.2">
      <c r="A57" s="13">
        <f t="shared" si="3"/>
        <v>54</v>
      </c>
      <c r="B57" s="9" t="s">
        <v>33</v>
      </c>
      <c r="C57" s="9" t="s">
        <v>5</v>
      </c>
      <c r="D57" s="9" t="s">
        <v>40</v>
      </c>
      <c r="E57" s="5">
        <f t="shared" si="2"/>
        <v>3.3999999999999915</v>
      </c>
      <c r="F57" s="5">
        <f>$F$9+74.1</f>
        <v>91.899999999999991</v>
      </c>
      <c r="G57" s="8"/>
      <c r="H57" s="7" t="s">
        <v>99</v>
      </c>
      <c r="I57" s="10"/>
    </row>
    <row r="58" spans="1:9" ht="16" x14ac:dyDescent="0.2">
      <c r="A58" s="13">
        <f t="shared" si="3"/>
        <v>55</v>
      </c>
      <c r="B58" s="14" t="s">
        <v>19</v>
      </c>
      <c r="C58" s="9" t="s">
        <v>9</v>
      </c>
      <c r="D58" s="9" t="s">
        <v>8</v>
      </c>
      <c r="E58" s="5">
        <f t="shared" si="2"/>
        <v>0.30000000000001137</v>
      </c>
      <c r="F58" s="5">
        <f>$F$9+74.4</f>
        <v>92.2</v>
      </c>
      <c r="G58" s="8"/>
      <c r="H58" s="7" t="s">
        <v>101</v>
      </c>
      <c r="I58" s="10"/>
    </row>
    <row r="59" spans="1:9" ht="16" x14ac:dyDescent="0.2">
      <c r="A59" s="13">
        <f t="shared" si="3"/>
        <v>56</v>
      </c>
      <c r="B59" s="9" t="s">
        <v>20</v>
      </c>
      <c r="C59" s="9" t="s">
        <v>15</v>
      </c>
      <c r="D59" s="9" t="s">
        <v>34</v>
      </c>
      <c r="E59" s="5">
        <f t="shared" si="2"/>
        <v>0.89999999999999147</v>
      </c>
      <c r="F59" s="5">
        <f>$F$9+75.3</f>
        <v>93.1</v>
      </c>
      <c r="G59" s="8"/>
      <c r="H59" s="7"/>
      <c r="I59" s="10"/>
    </row>
    <row r="60" spans="1:9" ht="16" x14ac:dyDescent="0.2">
      <c r="A60" s="13">
        <f t="shared" si="3"/>
        <v>57</v>
      </c>
      <c r="B60" s="9" t="s">
        <v>102</v>
      </c>
      <c r="C60" s="9" t="s">
        <v>9</v>
      </c>
      <c r="D60" s="9" t="s">
        <v>67</v>
      </c>
      <c r="E60" s="5">
        <f t="shared" si="2"/>
        <v>1.7000000000000028</v>
      </c>
      <c r="F60" s="5">
        <f>$F$9+77</f>
        <v>94.8</v>
      </c>
      <c r="G60" s="8"/>
      <c r="H60" s="7"/>
      <c r="I60" s="10"/>
    </row>
    <row r="61" spans="1:9" ht="16" x14ac:dyDescent="0.2">
      <c r="A61" s="13">
        <f t="shared" si="3"/>
        <v>58</v>
      </c>
      <c r="B61" s="9" t="s">
        <v>103</v>
      </c>
      <c r="C61" s="9" t="s">
        <v>5</v>
      </c>
      <c r="D61" s="9" t="s">
        <v>41</v>
      </c>
      <c r="E61" s="5">
        <f t="shared" si="2"/>
        <v>4</v>
      </c>
      <c r="F61" s="5">
        <f>$F$9+81</f>
        <v>98.8</v>
      </c>
      <c r="G61" s="8"/>
      <c r="H61" s="8"/>
      <c r="I61" s="10"/>
    </row>
    <row r="62" spans="1:9" ht="16" x14ac:dyDescent="0.2">
      <c r="A62" s="13">
        <f t="shared" si="3"/>
        <v>59</v>
      </c>
      <c r="B62" s="9" t="s">
        <v>104</v>
      </c>
      <c r="C62" s="9" t="s">
        <v>15</v>
      </c>
      <c r="D62" s="9" t="s">
        <v>42</v>
      </c>
      <c r="E62" s="5">
        <f t="shared" si="2"/>
        <v>0.90000000000000568</v>
      </c>
      <c r="F62" s="5">
        <f>$F$9+81.9</f>
        <v>99.7</v>
      </c>
      <c r="G62" s="8"/>
      <c r="H62" s="8" t="s">
        <v>78</v>
      </c>
      <c r="I62" s="10"/>
    </row>
    <row r="63" spans="1:9" ht="16" x14ac:dyDescent="0.2">
      <c r="A63" s="13">
        <f t="shared" si="3"/>
        <v>60</v>
      </c>
      <c r="B63" s="9" t="s">
        <v>64</v>
      </c>
      <c r="C63" s="9" t="s">
        <v>6</v>
      </c>
      <c r="D63" s="9" t="s">
        <v>45</v>
      </c>
      <c r="E63" s="5">
        <f t="shared" si="2"/>
        <v>7.6999999999999886</v>
      </c>
      <c r="F63" s="5">
        <f>$F$9+89.6</f>
        <v>107.39999999999999</v>
      </c>
      <c r="G63" s="8"/>
      <c r="H63" s="8" t="s">
        <v>105</v>
      </c>
      <c r="I63" s="10"/>
    </row>
    <row r="64" spans="1:9" ht="16" x14ac:dyDescent="0.2">
      <c r="A64" s="13">
        <f t="shared" si="3"/>
        <v>61</v>
      </c>
      <c r="B64" s="14" t="s">
        <v>19</v>
      </c>
      <c r="C64" s="9" t="s">
        <v>6</v>
      </c>
      <c r="D64" s="9" t="s">
        <v>42</v>
      </c>
      <c r="E64" s="5">
        <f t="shared" si="2"/>
        <v>4.3000000000000114</v>
      </c>
      <c r="F64" s="5">
        <f>$F$9+93.9</f>
        <v>111.7</v>
      </c>
      <c r="G64" s="8"/>
      <c r="H64" s="8"/>
      <c r="I64" s="10"/>
    </row>
    <row r="65" spans="1:9" ht="16" x14ac:dyDescent="0.2">
      <c r="A65" s="13">
        <f t="shared" si="3"/>
        <v>62</v>
      </c>
      <c r="B65" s="9" t="s">
        <v>20</v>
      </c>
      <c r="C65" s="9" t="s">
        <v>6</v>
      </c>
      <c r="D65" s="9" t="s">
        <v>43</v>
      </c>
      <c r="E65" s="5">
        <f t="shared" si="2"/>
        <v>3.2999999999999972</v>
      </c>
      <c r="F65" s="5">
        <f>$F$9+97.2</f>
        <v>115</v>
      </c>
      <c r="G65" s="8"/>
      <c r="H65" s="8"/>
      <c r="I65" s="10"/>
    </row>
    <row r="66" spans="1:9" ht="32" x14ac:dyDescent="0.2">
      <c r="A66" s="25">
        <f t="shared" si="3"/>
        <v>63</v>
      </c>
      <c r="B66" s="31" t="s">
        <v>181</v>
      </c>
      <c r="C66" s="35" t="s">
        <v>17</v>
      </c>
      <c r="D66" s="35" t="s">
        <v>44</v>
      </c>
      <c r="E66" s="32">
        <f t="shared" ref="E66:E73" si="4">F66-F65</f>
        <v>1.5999999999999943</v>
      </c>
      <c r="F66" s="32">
        <f>$F$9+98.8</f>
        <v>116.6</v>
      </c>
      <c r="G66" s="38"/>
      <c r="H66" s="38" t="s">
        <v>147</v>
      </c>
      <c r="I66" s="40"/>
    </row>
    <row r="67" spans="1:9" ht="16" x14ac:dyDescent="0.2">
      <c r="A67" s="13">
        <f t="shared" si="3"/>
        <v>64</v>
      </c>
      <c r="B67" s="9" t="s">
        <v>141</v>
      </c>
      <c r="C67" s="9" t="s">
        <v>6</v>
      </c>
      <c r="D67" s="9" t="s">
        <v>8</v>
      </c>
      <c r="E67" s="5">
        <f t="shared" si="4"/>
        <v>7.4000000000000057</v>
      </c>
      <c r="F67" s="5">
        <f>$F$9+106.2</f>
        <v>124</v>
      </c>
      <c r="G67" s="8"/>
      <c r="H67" s="7" t="s">
        <v>142</v>
      </c>
      <c r="I67" s="10"/>
    </row>
    <row r="68" spans="1:9" ht="16" x14ac:dyDescent="0.2">
      <c r="A68" s="13">
        <f t="shared" si="3"/>
        <v>65</v>
      </c>
      <c r="B68" s="9" t="s">
        <v>20</v>
      </c>
      <c r="C68" s="9" t="s">
        <v>5</v>
      </c>
      <c r="D68" s="9" t="s">
        <v>45</v>
      </c>
      <c r="E68" s="5">
        <f t="shared" si="4"/>
        <v>6.8000000000000114</v>
      </c>
      <c r="F68" s="5">
        <v>130.80000000000001</v>
      </c>
      <c r="G68" s="8"/>
      <c r="H68" s="7"/>
      <c r="I68" s="10"/>
    </row>
    <row r="69" spans="1:9" ht="16" x14ac:dyDescent="0.2">
      <c r="A69" s="13">
        <f t="shared" si="3"/>
        <v>66</v>
      </c>
      <c r="B69" s="9" t="s">
        <v>106</v>
      </c>
      <c r="C69" s="9" t="s">
        <v>9</v>
      </c>
      <c r="D69" s="9" t="s">
        <v>46</v>
      </c>
      <c r="E69" s="5">
        <f t="shared" si="4"/>
        <v>0.59999999999999432</v>
      </c>
      <c r="F69" s="5">
        <f>$F$9+113.6</f>
        <v>131.4</v>
      </c>
      <c r="G69" s="8"/>
      <c r="H69" s="8" t="s">
        <v>79</v>
      </c>
      <c r="I69" s="10"/>
    </row>
    <row r="70" spans="1:9" ht="37.5" x14ac:dyDescent="0.2">
      <c r="A70" s="13">
        <f t="shared" si="3"/>
        <v>67</v>
      </c>
      <c r="B70" s="9" t="s">
        <v>70</v>
      </c>
      <c r="C70" s="9" t="s">
        <v>5</v>
      </c>
      <c r="D70" s="9" t="s">
        <v>108</v>
      </c>
      <c r="E70" s="5">
        <f t="shared" si="4"/>
        <v>26.800000000000011</v>
      </c>
      <c r="F70" s="5">
        <f>$F$9+140.4</f>
        <v>158.20000000000002</v>
      </c>
      <c r="G70" s="8"/>
      <c r="H70" s="7" t="s">
        <v>107</v>
      </c>
      <c r="I70" s="10"/>
    </row>
    <row r="71" spans="1:9" ht="16" x14ac:dyDescent="0.2">
      <c r="A71" s="13">
        <f t="shared" si="3"/>
        <v>68</v>
      </c>
      <c r="B71" s="9" t="s">
        <v>64</v>
      </c>
      <c r="C71" s="9" t="s">
        <v>15</v>
      </c>
      <c r="D71" s="9" t="s">
        <v>108</v>
      </c>
      <c r="E71" s="5">
        <f t="shared" si="4"/>
        <v>6.6999999999999886</v>
      </c>
      <c r="F71" s="5">
        <f>$F$9+147.1</f>
        <v>164.9</v>
      </c>
      <c r="G71" s="8"/>
      <c r="H71" s="7" t="s">
        <v>133</v>
      </c>
      <c r="I71" s="10"/>
    </row>
    <row r="72" spans="1:9" ht="32" x14ac:dyDescent="0.2">
      <c r="A72" s="25">
        <f t="shared" si="3"/>
        <v>69</v>
      </c>
      <c r="B72" s="37" t="s">
        <v>182</v>
      </c>
      <c r="C72" s="35" t="s">
        <v>17</v>
      </c>
      <c r="D72" s="35" t="s">
        <v>108</v>
      </c>
      <c r="E72" s="32">
        <f t="shared" si="4"/>
        <v>1</v>
      </c>
      <c r="F72" s="32">
        <f>$F$9+148.1</f>
        <v>165.9</v>
      </c>
      <c r="G72" s="38"/>
      <c r="H72" s="39" t="s">
        <v>146</v>
      </c>
      <c r="I72" s="40"/>
    </row>
    <row r="73" spans="1:9" ht="16" x14ac:dyDescent="0.2">
      <c r="A73" s="13">
        <f t="shared" si="3"/>
        <v>70</v>
      </c>
      <c r="B73" s="11" t="s">
        <v>20</v>
      </c>
      <c r="C73" s="9" t="s">
        <v>15</v>
      </c>
      <c r="D73" s="9" t="s">
        <v>108</v>
      </c>
      <c r="E73" s="5">
        <f t="shared" si="4"/>
        <v>1</v>
      </c>
      <c r="F73" s="5">
        <f>$F$9+149.1</f>
        <v>166.9</v>
      </c>
      <c r="G73" s="8"/>
      <c r="H73" s="8" t="s">
        <v>115</v>
      </c>
      <c r="I73" s="10"/>
    </row>
    <row r="74" spans="1:9" ht="16" x14ac:dyDescent="0.2">
      <c r="A74" s="13">
        <f t="shared" si="3"/>
        <v>71</v>
      </c>
      <c r="B74" s="9" t="s">
        <v>20</v>
      </c>
      <c r="C74" s="9" t="s">
        <v>9</v>
      </c>
      <c r="D74" s="9" t="s">
        <v>47</v>
      </c>
      <c r="E74" s="5">
        <f t="shared" ref="E74" si="5">F74-F73</f>
        <v>7.0999999999999943</v>
      </c>
      <c r="F74" s="5">
        <f>$F$9+156.2</f>
        <v>174</v>
      </c>
      <c r="G74" s="8"/>
      <c r="H74" s="8"/>
      <c r="I74" s="10"/>
    </row>
    <row r="75" spans="1:9" ht="16" x14ac:dyDescent="0.2">
      <c r="A75" s="13">
        <f t="shared" si="3"/>
        <v>72</v>
      </c>
      <c r="B75" s="9" t="s">
        <v>20</v>
      </c>
      <c r="C75" s="9" t="s">
        <v>15</v>
      </c>
      <c r="D75" s="9" t="s">
        <v>110</v>
      </c>
      <c r="E75" s="5">
        <f>F75-F74</f>
        <v>0.10000000000002274</v>
      </c>
      <c r="F75" s="5">
        <f>$F$9+156.3</f>
        <v>174.10000000000002</v>
      </c>
      <c r="G75" s="8"/>
      <c r="H75" s="7" t="s">
        <v>114</v>
      </c>
      <c r="I75" s="10"/>
    </row>
    <row r="76" spans="1:9" ht="16" x14ac:dyDescent="0.2">
      <c r="A76" s="13">
        <f t="shared" si="3"/>
        <v>73</v>
      </c>
      <c r="B76" s="11" t="s">
        <v>33</v>
      </c>
      <c r="C76" s="9" t="s">
        <v>6</v>
      </c>
      <c r="D76" s="9" t="s">
        <v>48</v>
      </c>
      <c r="E76" s="5">
        <f t="shared" ref="E76:E112" si="6">F76-F75</f>
        <v>2</v>
      </c>
      <c r="F76" s="5">
        <f>$F$9+158.3</f>
        <v>176.10000000000002</v>
      </c>
      <c r="G76" s="8"/>
      <c r="H76" s="8"/>
      <c r="I76" s="10"/>
    </row>
    <row r="77" spans="1:9" ht="16" x14ac:dyDescent="0.2">
      <c r="A77" s="13">
        <f t="shared" si="3"/>
        <v>74</v>
      </c>
      <c r="B77" s="9" t="s">
        <v>109</v>
      </c>
      <c r="C77" s="9" t="s">
        <v>15</v>
      </c>
      <c r="D77" s="9" t="s">
        <v>71</v>
      </c>
      <c r="E77" s="5">
        <f t="shared" si="6"/>
        <v>0.19999999999998863</v>
      </c>
      <c r="F77" s="5">
        <f>$F$9+158.5</f>
        <v>176.3</v>
      </c>
      <c r="G77" s="8"/>
      <c r="H77" s="8"/>
      <c r="I77" s="10"/>
    </row>
    <row r="78" spans="1:9" ht="16" x14ac:dyDescent="0.2">
      <c r="A78" s="13">
        <f t="shared" si="3"/>
        <v>75</v>
      </c>
      <c r="B78" s="9" t="s">
        <v>49</v>
      </c>
      <c r="C78" s="9" t="s">
        <v>6</v>
      </c>
      <c r="D78" s="9" t="s">
        <v>55</v>
      </c>
      <c r="E78" s="5">
        <f t="shared" si="6"/>
        <v>0.5</v>
      </c>
      <c r="F78" s="12">
        <f>$F$9+159</f>
        <v>176.8</v>
      </c>
      <c r="G78" s="8"/>
      <c r="H78" s="8" t="s">
        <v>111</v>
      </c>
      <c r="I78" s="10"/>
    </row>
    <row r="79" spans="1:9" ht="16" x14ac:dyDescent="0.2">
      <c r="A79" s="13">
        <f t="shared" si="3"/>
        <v>76</v>
      </c>
      <c r="B79" s="9" t="s">
        <v>112</v>
      </c>
      <c r="C79" s="9" t="s">
        <v>15</v>
      </c>
      <c r="D79" s="9" t="s">
        <v>62</v>
      </c>
      <c r="E79" s="5">
        <f t="shared" si="6"/>
        <v>25.400000000000006</v>
      </c>
      <c r="F79" s="12">
        <f>$F$9+184.4</f>
        <v>202.20000000000002</v>
      </c>
      <c r="G79" s="8"/>
      <c r="H79" s="8" t="s">
        <v>113</v>
      </c>
      <c r="I79" s="10"/>
    </row>
    <row r="80" spans="1:9" ht="16" x14ac:dyDescent="0.2">
      <c r="A80" s="13">
        <f t="shared" ref="A80:A112" si="7">A79+1</f>
        <v>77</v>
      </c>
      <c r="B80" s="14" t="s">
        <v>19</v>
      </c>
      <c r="C80" s="9" t="s">
        <v>6</v>
      </c>
      <c r="D80" s="9" t="s">
        <v>8</v>
      </c>
      <c r="E80" s="5">
        <f t="shared" si="6"/>
        <v>2</v>
      </c>
      <c r="F80" s="12">
        <f>$F$9+186.4</f>
        <v>204.20000000000002</v>
      </c>
      <c r="G80" s="8"/>
      <c r="H80" s="7" t="s">
        <v>134</v>
      </c>
      <c r="I80" s="10"/>
    </row>
    <row r="81" spans="1:9" ht="16" x14ac:dyDescent="0.2">
      <c r="A81" s="13">
        <f t="shared" si="7"/>
        <v>78</v>
      </c>
      <c r="B81" s="9" t="s">
        <v>20</v>
      </c>
      <c r="C81" s="9" t="s">
        <v>6</v>
      </c>
      <c r="D81" s="9" t="s">
        <v>27</v>
      </c>
      <c r="E81" s="5">
        <f t="shared" si="6"/>
        <v>0.90000000000000568</v>
      </c>
      <c r="F81" s="12">
        <f>$F$9+187.3</f>
        <v>205.10000000000002</v>
      </c>
      <c r="G81" s="8"/>
      <c r="H81" s="7"/>
      <c r="I81" s="10"/>
    </row>
    <row r="82" spans="1:9" ht="32" x14ac:dyDescent="0.2">
      <c r="A82" s="25">
        <f t="shared" si="7"/>
        <v>79</v>
      </c>
      <c r="B82" s="37" t="s">
        <v>183</v>
      </c>
      <c r="C82" s="35" t="s">
        <v>7</v>
      </c>
      <c r="D82" s="35" t="s">
        <v>27</v>
      </c>
      <c r="E82" s="32">
        <f t="shared" si="6"/>
        <v>1.2999999999999829</v>
      </c>
      <c r="F82" s="41">
        <f>$F$9+188.6</f>
        <v>206.4</v>
      </c>
      <c r="G82" s="38"/>
      <c r="H82" s="39" t="s">
        <v>116</v>
      </c>
      <c r="I82" s="40"/>
    </row>
    <row r="83" spans="1:9" ht="16" x14ac:dyDescent="0.2">
      <c r="A83" s="13">
        <f t="shared" si="7"/>
        <v>80</v>
      </c>
      <c r="B83" s="11" t="s">
        <v>26</v>
      </c>
      <c r="C83" s="9" t="s">
        <v>9</v>
      </c>
      <c r="D83" s="9" t="s">
        <v>55</v>
      </c>
      <c r="E83" s="5">
        <f t="shared" si="6"/>
        <v>6.5999999999999943</v>
      </c>
      <c r="F83" s="12">
        <f>$F$9+195.2</f>
        <v>213</v>
      </c>
      <c r="G83" s="8"/>
      <c r="H83" s="7"/>
      <c r="I83" s="10"/>
    </row>
    <row r="84" spans="1:9" ht="16" x14ac:dyDescent="0.2">
      <c r="A84" s="13">
        <f t="shared" si="7"/>
        <v>81</v>
      </c>
      <c r="B84" s="9" t="s">
        <v>70</v>
      </c>
      <c r="C84" s="9" t="s">
        <v>15</v>
      </c>
      <c r="D84" s="9" t="s">
        <v>8</v>
      </c>
      <c r="E84" s="5">
        <f t="shared" si="6"/>
        <v>0.30000000000001137</v>
      </c>
      <c r="F84" s="12">
        <f>$F$9+195.5</f>
        <v>213.3</v>
      </c>
      <c r="G84" s="8"/>
      <c r="H84" s="8"/>
      <c r="I84" s="10"/>
    </row>
    <row r="85" spans="1:9" ht="16" x14ac:dyDescent="0.2">
      <c r="A85" s="13">
        <f t="shared" si="7"/>
        <v>82</v>
      </c>
      <c r="B85" s="9" t="s">
        <v>33</v>
      </c>
      <c r="C85" s="9" t="s">
        <v>6</v>
      </c>
      <c r="D85" s="9" t="s">
        <v>8</v>
      </c>
      <c r="E85" s="5">
        <f t="shared" si="6"/>
        <v>9.9999999999994316E-2</v>
      </c>
      <c r="F85" s="12">
        <f>$F$9+195.6</f>
        <v>213.4</v>
      </c>
      <c r="G85" s="8"/>
      <c r="H85" s="8" t="s">
        <v>117</v>
      </c>
      <c r="I85" s="10"/>
    </row>
    <row r="86" spans="1:9" ht="16" x14ac:dyDescent="0.2">
      <c r="A86" s="13">
        <f t="shared" si="7"/>
        <v>83</v>
      </c>
      <c r="B86" s="14" t="s">
        <v>20</v>
      </c>
      <c r="C86" s="9" t="s">
        <v>15</v>
      </c>
      <c r="D86" s="9" t="s">
        <v>55</v>
      </c>
      <c r="E86" s="5">
        <f t="shared" si="6"/>
        <v>0.30000000000001137</v>
      </c>
      <c r="F86" s="12">
        <f>$F$9+195.9</f>
        <v>213.70000000000002</v>
      </c>
      <c r="G86" s="8"/>
      <c r="H86" s="8"/>
      <c r="I86" s="10"/>
    </row>
    <row r="87" spans="1:9" ht="16" x14ac:dyDescent="0.2">
      <c r="A87" s="13">
        <f t="shared" si="7"/>
        <v>84</v>
      </c>
      <c r="B87" s="11" t="s">
        <v>72</v>
      </c>
      <c r="C87" s="9" t="s">
        <v>6</v>
      </c>
      <c r="D87" s="56" t="s">
        <v>23</v>
      </c>
      <c r="E87" s="5">
        <f t="shared" si="6"/>
        <v>1</v>
      </c>
      <c r="F87" s="12">
        <f>$F$9+196.9</f>
        <v>214.70000000000002</v>
      </c>
      <c r="G87" s="8"/>
      <c r="H87" s="7"/>
      <c r="I87" s="10"/>
    </row>
    <row r="88" spans="1:9" ht="32" x14ac:dyDescent="0.2">
      <c r="A88" s="25">
        <f t="shared" si="7"/>
        <v>85</v>
      </c>
      <c r="B88" s="37" t="s">
        <v>128</v>
      </c>
      <c r="C88" s="35" t="s">
        <v>24</v>
      </c>
      <c r="D88" s="35" t="s">
        <v>25</v>
      </c>
      <c r="E88" s="32">
        <f t="shared" si="6"/>
        <v>9.9999999999994316E-2</v>
      </c>
      <c r="F88" s="41">
        <f>$F$9+197</f>
        <v>214.8</v>
      </c>
      <c r="G88" s="38"/>
      <c r="H88" s="39" t="s">
        <v>118</v>
      </c>
      <c r="I88" s="40" t="s">
        <v>218</v>
      </c>
    </row>
    <row r="89" spans="1:9" ht="16" x14ac:dyDescent="0.2">
      <c r="A89" s="13">
        <f t="shared" si="7"/>
        <v>86</v>
      </c>
      <c r="B89" s="9" t="s">
        <v>54</v>
      </c>
      <c r="C89" s="9" t="s">
        <v>7</v>
      </c>
      <c r="D89" s="9" t="s">
        <v>8</v>
      </c>
      <c r="E89" s="5">
        <f t="shared" si="6"/>
        <v>0</v>
      </c>
      <c r="F89" s="12">
        <f>$F$88</f>
        <v>214.8</v>
      </c>
      <c r="G89" s="8"/>
      <c r="H89" s="8" t="s">
        <v>169</v>
      </c>
      <c r="I89" s="10"/>
    </row>
    <row r="90" spans="1:9" ht="16" x14ac:dyDescent="0.2">
      <c r="A90" s="13">
        <f t="shared" si="7"/>
        <v>87</v>
      </c>
      <c r="B90" s="9" t="s">
        <v>22</v>
      </c>
      <c r="C90" s="9" t="s">
        <v>15</v>
      </c>
      <c r="D90" s="9" t="s">
        <v>21</v>
      </c>
      <c r="E90" s="5">
        <f t="shared" si="6"/>
        <v>0.5</v>
      </c>
      <c r="F90" s="12">
        <f>$F$88+0.5</f>
        <v>215.3</v>
      </c>
      <c r="G90" s="8"/>
      <c r="H90" s="8"/>
      <c r="I90" s="10"/>
    </row>
    <row r="91" spans="1:9" ht="16" x14ac:dyDescent="0.2">
      <c r="A91" s="13">
        <f t="shared" si="7"/>
        <v>88</v>
      </c>
      <c r="B91" s="9" t="s">
        <v>11</v>
      </c>
      <c r="C91" s="9" t="s">
        <v>6</v>
      </c>
      <c r="D91" s="9" t="s">
        <v>50</v>
      </c>
      <c r="E91" s="5">
        <f t="shared" si="6"/>
        <v>0.30000000000001137</v>
      </c>
      <c r="F91" s="12">
        <f>$F$88+0.8</f>
        <v>215.60000000000002</v>
      </c>
      <c r="G91" s="8"/>
      <c r="H91" s="8" t="s">
        <v>150</v>
      </c>
      <c r="I91" s="10"/>
    </row>
    <row r="92" spans="1:9" ht="16" x14ac:dyDescent="0.2">
      <c r="A92" s="13">
        <f t="shared" si="7"/>
        <v>89</v>
      </c>
      <c r="B92" s="9" t="s">
        <v>52</v>
      </c>
      <c r="C92" s="9" t="s">
        <v>15</v>
      </c>
      <c r="D92" s="9" t="s">
        <v>51</v>
      </c>
      <c r="E92" s="5">
        <f t="shared" si="6"/>
        <v>19.199999999999989</v>
      </c>
      <c r="F92" s="12">
        <f>$F$88+20</f>
        <v>234.8</v>
      </c>
      <c r="G92" s="8"/>
      <c r="H92" s="8" t="s">
        <v>151</v>
      </c>
      <c r="I92" s="10"/>
    </row>
    <row r="93" spans="1:9" ht="32" x14ac:dyDescent="0.2">
      <c r="A93" s="25">
        <f t="shared" si="7"/>
        <v>90</v>
      </c>
      <c r="B93" s="37" t="s">
        <v>184</v>
      </c>
      <c r="C93" s="35" t="s">
        <v>7</v>
      </c>
      <c r="D93" s="35" t="s">
        <v>51</v>
      </c>
      <c r="E93" s="32">
        <f t="shared" si="6"/>
        <v>4.8000000000000114</v>
      </c>
      <c r="F93" s="41">
        <f>$F$88+24.8</f>
        <v>239.60000000000002</v>
      </c>
      <c r="G93" s="38"/>
      <c r="H93" s="39" t="s">
        <v>170</v>
      </c>
      <c r="I93" s="40"/>
    </row>
    <row r="94" spans="1:9" ht="16" x14ac:dyDescent="0.2">
      <c r="A94" s="13">
        <f>A93+1</f>
        <v>91</v>
      </c>
      <c r="B94" s="9" t="s">
        <v>177</v>
      </c>
      <c r="C94" s="9" t="s">
        <v>9</v>
      </c>
      <c r="D94" s="9" t="s">
        <v>152</v>
      </c>
      <c r="E94" s="5">
        <f>F94-F93</f>
        <v>2.8999999999999773</v>
      </c>
      <c r="F94" s="12">
        <f>$F$88+27.7</f>
        <v>242.5</v>
      </c>
      <c r="G94" s="8"/>
      <c r="H94" s="8"/>
      <c r="I94" s="10"/>
    </row>
    <row r="95" spans="1:9" ht="16" x14ac:dyDescent="0.2">
      <c r="A95" s="13">
        <f t="shared" si="7"/>
        <v>92</v>
      </c>
      <c r="B95" s="9" t="s">
        <v>156</v>
      </c>
      <c r="C95" s="9" t="s">
        <v>9</v>
      </c>
      <c r="D95" s="9" t="s">
        <v>155</v>
      </c>
      <c r="E95" s="5">
        <f>F95-F94</f>
        <v>14.800000000000011</v>
      </c>
      <c r="F95" s="12">
        <f>$F$88+42.5</f>
        <v>257.3</v>
      </c>
      <c r="G95" s="8"/>
      <c r="H95" s="8" t="s">
        <v>153</v>
      </c>
      <c r="I95" s="10"/>
    </row>
    <row r="96" spans="1:9" ht="16" x14ac:dyDescent="0.2">
      <c r="A96" s="13">
        <f t="shared" si="7"/>
        <v>93</v>
      </c>
      <c r="B96" s="11" t="s">
        <v>154</v>
      </c>
      <c r="C96" s="9" t="s">
        <v>9</v>
      </c>
      <c r="D96" s="9" t="s">
        <v>155</v>
      </c>
      <c r="E96" s="5">
        <f t="shared" si="6"/>
        <v>1</v>
      </c>
      <c r="F96" s="12">
        <f>$F$88+43.5</f>
        <v>258.3</v>
      </c>
      <c r="G96" s="8"/>
      <c r="H96" s="7"/>
      <c r="I96" s="10"/>
    </row>
    <row r="97" spans="1:9" ht="16" x14ac:dyDescent="0.2">
      <c r="A97" s="13">
        <f t="shared" si="7"/>
        <v>94</v>
      </c>
      <c r="B97" s="9" t="s">
        <v>157</v>
      </c>
      <c r="C97" s="9" t="s">
        <v>9</v>
      </c>
      <c r="D97" s="9" t="s">
        <v>21</v>
      </c>
      <c r="E97" s="5">
        <f t="shared" si="6"/>
        <v>2</v>
      </c>
      <c r="F97" s="12">
        <f>$F$88+45.5</f>
        <v>260.3</v>
      </c>
      <c r="G97" s="8"/>
      <c r="H97" s="8"/>
      <c r="I97" s="10"/>
    </row>
    <row r="98" spans="1:9" ht="16" x14ac:dyDescent="0.2">
      <c r="A98" s="13">
        <f t="shared" si="7"/>
        <v>95</v>
      </c>
      <c r="B98" s="9" t="s">
        <v>158</v>
      </c>
      <c r="C98" s="9" t="s">
        <v>15</v>
      </c>
      <c r="D98" s="9" t="s">
        <v>159</v>
      </c>
      <c r="E98" s="5">
        <f t="shared" si="6"/>
        <v>1.3999999999999773</v>
      </c>
      <c r="F98" s="12">
        <f>$F$88+46.9</f>
        <v>261.7</v>
      </c>
      <c r="G98" s="8"/>
      <c r="H98" s="8" t="s">
        <v>165</v>
      </c>
      <c r="I98" s="10"/>
    </row>
    <row r="99" spans="1:9" ht="16" x14ac:dyDescent="0.2">
      <c r="A99" s="13">
        <f t="shared" si="7"/>
        <v>96</v>
      </c>
      <c r="B99" s="9" t="s">
        <v>20</v>
      </c>
      <c r="C99" s="9" t="s">
        <v>15</v>
      </c>
      <c r="D99" s="9" t="s">
        <v>159</v>
      </c>
      <c r="E99" s="5">
        <f t="shared" si="6"/>
        <v>0.10000000000002274</v>
      </c>
      <c r="F99" s="12">
        <f>$F$88+47</f>
        <v>261.8</v>
      </c>
      <c r="G99" s="8"/>
      <c r="H99" s="8"/>
      <c r="I99" s="10"/>
    </row>
    <row r="100" spans="1:9" ht="32" x14ac:dyDescent="0.2">
      <c r="A100" s="25">
        <f t="shared" si="7"/>
        <v>97</v>
      </c>
      <c r="B100" s="37" t="s">
        <v>185</v>
      </c>
      <c r="C100" s="35" t="s">
        <v>7</v>
      </c>
      <c r="D100" s="35" t="s">
        <v>159</v>
      </c>
      <c r="E100" s="32">
        <f t="shared" si="6"/>
        <v>2.1000000000000227</v>
      </c>
      <c r="F100" s="41">
        <f>$F$88+49.1</f>
        <v>263.90000000000003</v>
      </c>
      <c r="G100" s="38"/>
      <c r="H100" s="39" t="s">
        <v>171</v>
      </c>
      <c r="I100" s="40"/>
    </row>
    <row r="101" spans="1:9" ht="16" x14ac:dyDescent="0.2">
      <c r="A101" s="13">
        <f t="shared" si="7"/>
        <v>98</v>
      </c>
      <c r="B101" s="9" t="s">
        <v>160</v>
      </c>
      <c r="C101" s="9" t="s">
        <v>7</v>
      </c>
      <c r="D101" s="9" t="s">
        <v>159</v>
      </c>
      <c r="E101" s="5">
        <f t="shared" si="6"/>
        <v>0.59999999999996589</v>
      </c>
      <c r="F101" s="12">
        <f>$F$88+49.7</f>
        <v>264.5</v>
      </c>
      <c r="G101" s="8"/>
      <c r="H101" s="8" t="s">
        <v>166</v>
      </c>
      <c r="I101" s="10"/>
    </row>
    <row r="102" spans="1:9" ht="16" x14ac:dyDescent="0.2">
      <c r="A102" s="13">
        <f t="shared" si="7"/>
        <v>99</v>
      </c>
      <c r="B102" s="9" t="s">
        <v>161</v>
      </c>
      <c r="C102" s="9" t="s">
        <v>9</v>
      </c>
      <c r="D102" s="9" t="s">
        <v>159</v>
      </c>
      <c r="E102" s="5">
        <f t="shared" si="6"/>
        <v>0.5</v>
      </c>
      <c r="F102" s="12">
        <f>$F$88+50.2</f>
        <v>265</v>
      </c>
      <c r="G102" s="8"/>
      <c r="H102" s="8"/>
      <c r="I102" s="10"/>
    </row>
    <row r="103" spans="1:9" ht="16" x14ac:dyDescent="0.2">
      <c r="A103" s="13">
        <f t="shared" si="7"/>
        <v>100</v>
      </c>
      <c r="B103" s="9" t="s">
        <v>162</v>
      </c>
      <c r="C103" s="9" t="s">
        <v>5</v>
      </c>
      <c r="D103" s="9" t="s">
        <v>159</v>
      </c>
      <c r="E103" s="5">
        <f t="shared" si="6"/>
        <v>0.5</v>
      </c>
      <c r="F103" s="12">
        <f>$F$88+50.7</f>
        <v>265.5</v>
      </c>
      <c r="G103" s="8"/>
      <c r="H103" s="8" t="s">
        <v>167</v>
      </c>
      <c r="I103" s="10"/>
    </row>
    <row r="104" spans="1:9" ht="25" x14ac:dyDescent="0.2">
      <c r="A104" s="13">
        <f t="shared" si="7"/>
        <v>101</v>
      </c>
      <c r="B104" s="9" t="s">
        <v>163</v>
      </c>
      <c r="C104" s="9" t="s">
        <v>9</v>
      </c>
      <c r="D104" s="9" t="s">
        <v>164</v>
      </c>
      <c r="E104" s="5">
        <f t="shared" si="6"/>
        <v>3.1999999999999886</v>
      </c>
      <c r="F104" s="12">
        <f>$F$88+53.9</f>
        <v>268.7</v>
      </c>
      <c r="G104" s="8"/>
      <c r="H104" s="7" t="s">
        <v>168</v>
      </c>
      <c r="I104" s="10"/>
    </row>
    <row r="105" spans="1:9" ht="16" x14ac:dyDescent="0.2">
      <c r="A105" s="13">
        <f t="shared" si="7"/>
        <v>102</v>
      </c>
      <c r="B105" s="9" t="s">
        <v>20</v>
      </c>
      <c r="C105" s="9" t="s">
        <v>6</v>
      </c>
      <c r="D105" s="9" t="s">
        <v>21</v>
      </c>
      <c r="E105" s="5">
        <f t="shared" si="6"/>
        <v>5.2000000000000455</v>
      </c>
      <c r="F105" s="12">
        <f>$F$88+59.1</f>
        <v>273.90000000000003</v>
      </c>
      <c r="G105" s="8"/>
      <c r="H105" s="7" t="s">
        <v>172</v>
      </c>
      <c r="I105" s="10"/>
    </row>
    <row r="106" spans="1:9" ht="32" x14ac:dyDescent="0.2">
      <c r="A106" s="25">
        <f t="shared" si="7"/>
        <v>103</v>
      </c>
      <c r="B106" s="37" t="s">
        <v>186</v>
      </c>
      <c r="C106" s="35" t="s">
        <v>7</v>
      </c>
      <c r="D106" s="35" t="s">
        <v>21</v>
      </c>
      <c r="E106" s="32">
        <f t="shared" si="6"/>
        <v>5.1999999999999886</v>
      </c>
      <c r="F106" s="41">
        <f>$F$88+64.3</f>
        <v>279.10000000000002</v>
      </c>
      <c r="G106" s="38"/>
      <c r="H106" s="39" t="s">
        <v>202</v>
      </c>
      <c r="I106" s="40"/>
    </row>
    <row r="107" spans="1:9" ht="16" x14ac:dyDescent="0.2">
      <c r="A107" s="13">
        <f t="shared" si="7"/>
        <v>104</v>
      </c>
      <c r="B107" s="9" t="s">
        <v>201</v>
      </c>
      <c r="C107" s="9" t="s">
        <v>5</v>
      </c>
      <c r="D107" s="9" t="s">
        <v>21</v>
      </c>
      <c r="E107" s="5">
        <f t="shared" si="6"/>
        <v>15.5</v>
      </c>
      <c r="F107" s="12">
        <f>$F$88+79.8</f>
        <v>294.60000000000002</v>
      </c>
      <c r="G107" s="8"/>
      <c r="H107" s="8"/>
      <c r="I107" s="10"/>
    </row>
    <row r="108" spans="1:9" ht="16" x14ac:dyDescent="0.2">
      <c r="A108" s="13">
        <f t="shared" si="7"/>
        <v>105</v>
      </c>
      <c r="B108" s="9" t="s">
        <v>70</v>
      </c>
      <c r="C108" s="9" t="s">
        <v>5</v>
      </c>
      <c r="D108" s="9" t="s">
        <v>203</v>
      </c>
      <c r="E108" s="5">
        <f t="shared" si="6"/>
        <v>0</v>
      </c>
      <c r="F108" s="12">
        <f>$F$88+79.8</f>
        <v>294.60000000000002</v>
      </c>
      <c r="G108" s="8"/>
      <c r="H108" s="8" t="s">
        <v>204</v>
      </c>
      <c r="I108" s="10"/>
    </row>
    <row r="109" spans="1:9" ht="16" x14ac:dyDescent="0.2">
      <c r="A109" s="13">
        <f t="shared" si="7"/>
        <v>106</v>
      </c>
      <c r="B109" s="9" t="s">
        <v>14</v>
      </c>
      <c r="C109" s="9" t="s">
        <v>15</v>
      </c>
      <c r="D109" s="9" t="s">
        <v>208</v>
      </c>
      <c r="E109" s="5">
        <f t="shared" si="6"/>
        <v>8.1000000000000227</v>
      </c>
      <c r="F109" s="12">
        <f>$F$88+87.9</f>
        <v>302.70000000000005</v>
      </c>
      <c r="G109" s="8"/>
      <c r="H109" s="8"/>
      <c r="I109" s="10"/>
    </row>
    <row r="110" spans="1:9" ht="16" x14ac:dyDescent="0.2">
      <c r="A110" s="25">
        <f t="shared" si="7"/>
        <v>107</v>
      </c>
      <c r="B110" s="35" t="s">
        <v>206</v>
      </c>
      <c r="C110" s="35" t="s">
        <v>205</v>
      </c>
      <c r="D110" s="35" t="s">
        <v>208</v>
      </c>
      <c r="E110" s="32">
        <f t="shared" si="6"/>
        <v>9.9999999999965894E-2</v>
      </c>
      <c r="F110" s="41">
        <f>$F$88+88</f>
        <v>302.8</v>
      </c>
      <c r="G110" s="38"/>
      <c r="H110" s="38" t="s">
        <v>207</v>
      </c>
      <c r="I110" s="40" t="s">
        <v>219</v>
      </c>
    </row>
    <row r="111" spans="1:9" ht="16" x14ac:dyDescent="0.2">
      <c r="A111" s="13">
        <f t="shared" si="7"/>
        <v>108</v>
      </c>
      <c r="B111" s="9" t="s">
        <v>209</v>
      </c>
      <c r="C111" s="9" t="s">
        <v>6</v>
      </c>
      <c r="D111" s="9" t="s">
        <v>210</v>
      </c>
      <c r="E111" s="5">
        <f t="shared" si="6"/>
        <v>4.9000000000000341</v>
      </c>
      <c r="F111" s="12">
        <f>$F$88+92.9</f>
        <v>307.70000000000005</v>
      </c>
      <c r="G111" s="8"/>
      <c r="H111" s="8" t="s">
        <v>216</v>
      </c>
      <c r="I111" s="10"/>
    </row>
    <row r="112" spans="1:9" ht="16" x14ac:dyDescent="0.2">
      <c r="A112" s="13">
        <f t="shared" si="7"/>
        <v>109</v>
      </c>
      <c r="B112" s="9" t="s">
        <v>11</v>
      </c>
      <c r="C112" s="9" t="s">
        <v>6</v>
      </c>
      <c r="D112" s="9" t="s">
        <v>8</v>
      </c>
      <c r="E112" s="5">
        <f t="shared" si="6"/>
        <v>4.0999999999999659</v>
      </c>
      <c r="F112" s="12">
        <f>$F$88+97</f>
        <v>311.8</v>
      </c>
      <c r="G112" s="8"/>
      <c r="H112" s="7" t="s">
        <v>211</v>
      </c>
      <c r="I112" s="10"/>
    </row>
    <row r="113" spans="1:9" ht="16" x14ac:dyDescent="0.2">
      <c r="A113" s="25">
        <f>A112+1</f>
        <v>110</v>
      </c>
      <c r="B113" s="35" t="s">
        <v>212</v>
      </c>
      <c r="C113" s="35"/>
      <c r="D113" s="35"/>
      <c r="E113" s="32">
        <f>F113-F112</f>
        <v>9.9999999999965894E-2</v>
      </c>
      <c r="F113" s="41">
        <f>$F$88+97.1</f>
        <v>311.89999999999998</v>
      </c>
      <c r="G113" s="38"/>
      <c r="H113" s="39" t="s">
        <v>213</v>
      </c>
      <c r="I113" s="40" t="s">
        <v>220</v>
      </c>
    </row>
    <row r="114" spans="1:9" ht="5" customHeight="1" thickBot="1" x14ac:dyDescent="0.25">
      <c r="A114" s="67"/>
      <c r="B114" s="68"/>
      <c r="C114" s="68"/>
      <c r="D114" s="68"/>
      <c r="E114" s="69"/>
      <c r="F114" s="69"/>
      <c r="G114" s="70"/>
      <c r="H114" s="71"/>
      <c r="I114" s="72"/>
    </row>
    <row r="115" spans="1:9" ht="5" customHeight="1" thickTop="1" x14ac:dyDescent="0.2">
      <c r="D115" s="50"/>
    </row>
    <row r="116" spans="1:9" s="1" customFormat="1" ht="20.5" customHeight="1" x14ac:dyDescent="0.2">
      <c r="A116" s="57" t="s">
        <v>18</v>
      </c>
      <c r="D116" s="3"/>
      <c r="F116" s="59" t="s">
        <v>120</v>
      </c>
    </row>
    <row r="117" spans="1:9" s="1" customFormat="1" ht="12" x14ac:dyDescent="0.2">
      <c r="A117" s="1" t="s">
        <v>214</v>
      </c>
      <c r="D117" s="3"/>
      <c r="F117" s="59" t="s">
        <v>121</v>
      </c>
    </row>
    <row r="118" spans="1:9" s="1" customFormat="1" ht="12" customHeight="1" x14ac:dyDescent="0.2">
      <c r="A118" s="65"/>
      <c r="B118" s="65"/>
      <c r="C118" s="65"/>
      <c r="D118" s="3"/>
      <c r="F118" s="60" t="s">
        <v>81</v>
      </c>
    </row>
    <row r="119" spans="1:9" s="1" customFormat="1" ht="27.65" customHeight="1" x14ac:dyDescent="0.2">
      <c r="A119" s="74"/>
      <c r="B119" s="74"/>
      <c r="C119" s="74"/>
      <c r="E119" s="3"/>
      <c r="F119"/>
    </row>
    <row r="120" spans="1:9" s="1" customFormat="1" ht="12" x14ac:dyDescent="0.2">
      <c r="A120" s="65"/>
      <c r="B120" s="65"/>
      <c r="C120" s="65"/>
      <c r="E120" s="3"/>
      <c r="F120" s="2"/>
    </row>
    <row r="121" spans="1:9" s="1" customFormat="1" ht="12" x14ac:dyDescent="0.2">
      <c r="A121" s="65"/>
      <c r="B121" s="65"/>
      <c r="C121" s="65"/>
      <c r="E121" s="3"/>
      <c r="F121" s="2"/>
    </row>
    <row r="122" spans="1:9" s="1" customFormat="1" ht="12" x14ac:dyDescent="0.2">
      <c r="A122" s="65"/>
      <c r="B122" s="65"/>
      <c r="C122" s="65"/>
      <c r="E122" s="3"/>
      <c r="F122" s="2"/>
    </row>
    <row r="123" spans="1:9" s="1" customFormat="1" ht="12" x14ac:dyDescent="0.2">
      <c r="A123" s="66"/>
      <c r="B123" s="66"/>
      <c r="C123" s="66"/>
      <c r="E123" s="3"/>
      <c r="F123" s="2"/>
    </row>
    <row r="124" spans="1:9" s="1" customFormat="1" ht="12" x14ac:dyDescent="0.2">
      <c r="E124" s="3"/>
      <c r="F124" s="2"/>
    </row>
    <row r="125" spans="1:9" s="1" customFormat="1" ht="12" x14ac:dyDescent="0.2">
      <c r="E125" s="3"/>
      <c r="F125" s="2"/>
    </row>
    <row r="126" spans="1:9" s="1" customFormat="1" ht="12" x14ac:dyDescent="0.2">
      <c r="E126" s="3"/>
      <c r="F126" s="2"/>
    </row>
    <row r="127" spans="1:9" s="1" customFormat="1" ht="12" x14ac:dyDescent="0.2">
      <c r="E127" s="3"/>
      <c r="F127" s="2"/>
    </row>
    <row r="128" spans="1:9" s="1" customFormat="1" ht="12" x14ac:dyDescent="0.2">
      <c r="E128" s="3"/>
      <c r="F128" s="2"/>
    </row>
    <row r="129" spans="1:6" s="1" customFormat="1" ht="12" x14ac:dyDescent="0.2">
      <c r="E129" s="3"/>
      <c r="F129" s="2"/>
    </row>
    <row r="130" spans="1:6" s="1" customFormat="1" ht="12" x14ac:dyDescent="0.2">
      <c r="E130" s="3"/>
      <c r="F130" s="2"/>
    </row>
    <row r="131" spans="1:6" s="1" customFormat="1" ht="12" x14ac:dyDescent="0.2">
      <c r="E131" s="3"/>
      <c r="F131" s="2"/>
    </row>
    <row r="132" spans="1:6" s="1" customFormat="1" ht="12" x14ac:dyDescent="0.2">
      <c r="E132" s="3"/>
      <c r="F132" s="2"/>
    </row>
    <row r="133" spans="1:6" s="1" customFormat="1" ht="12" x14ac:dyDescent="0.2">
      <c r="E133" s="3"/>
      <c r="F133" s="2"/>
    </row>
    <row r="134" spans="1:6" s="1" customFormat="1" ht="12" x14ac:dyDescent="0.2">
      <c r="E134" s="3"/>
      <c r="F134" s="2"/>
    </row>
    <row r="135" spans="1:6" s="1" customFormat="1" ht="12" x14ac:dyDescent="0.2">
      <c r="E135" s="3"/>
      <c r="F135" s="2"/>
    </row>
    <row r="136" spans="1:6" s="1" customFormat="1" ht="12" x14ac:dyDescent="0.2">
      <c r="E136" s="3"/>
      <c r="F136" s="2"/>
    </row>
    <row r="137" spans="1:6" s="1" customFormat="1" ht="12" x14ac:dyDescent="0.2">
      <c r="E137" s="3"/>
      <c r="F137" s="2"/>
    </row>
    <row r="138" spans="1:6" s="1" customFormat="1" ht="12" x14ac:dyDescent="0.2">
      <c r="E138" s="3"/>
      <c r="F138" s="2"/>
    </row>
    <row r="139" spans="1:6" s="1" customFormat="1" ht="12" x14ac:dyDescent="0.2">
      <c r="E139" s="3"/>
      <c r="F139" s="2"/>
    </row>
    <row r="140" spans="1:6" s="1" customFormat="1" ht="12" x14ac:dyDescent="0.2">
      <c r="E140" s="3"/>
      <c r="F140" s="2"/>
    </row>
    <row r="141" spans="1:6" s="1" customFormat="1" ht="12" x14ac:dyDescent="0.2">
      <c r="A141" s="1" t="s">
        <v>187</v>
      </c>
      <c r="C141" s="1" t="s">
        <v>188</v>
      </c>
      <c r="E141" s="1" t="s">
        <v>123</v>
      </c>
      <c r="F141" s="2"/>
    </row>
    <row r="142" spans="1:6" s="1" customFormat="1" ht="12" x14ac:dyDescent="0.2">
      <c r="A142" s="1" t="s">
        <v>88</v>
      </c>
      <c r="C142" s="1" t="s">
        <v>122</v>
      </c>
      <c r="E142" s="1" t="s">
        <v>125</v>
      </c>
      <c r="F142" s="2"/>
    </row>
    <row r="143" spans="1:6" s="1" customFormat="1" ht="13" x14ac:dyDescent="0.2">
      <c r="A143"/>
      <c r="E143" s="3"/>
      <c r="F143" s="2"/>
    </row>
    <row r="144" spans="1:6" s="1" customFormat="1" ht="12" x14ac:dyDescent="0.2">
      <c r="E144" s="3"/>
      <c r="F144" s="2"/>
    </row>
    <row r="145" spans="1:8" s="1" customFormat="1" ht="12" x14ac:dyDescent="0.2">
      <c r="E145" s="3"/>
      <c r="F145" s="2"/>
    </row>
    <row r="146" spans="1:8" s="1" customFormat="1" ht="12" x14ac:dyDescent="0.2">
      <c r="E146" s="3"/>
      <c r="F146" s="2"/>
    </row>
    <row r="147" spans="1:8" s="1" customFormat="1" ht="12" x14ac:dyDescent="0.2">
      <c r="E147" s="3"/>
      <c r="F147" s="2"/>
    </row>
    <row r="148" spans="1:8" s="1" customFormat="1" ht="12" x14ac:dyDescent="0.2">
      <c r="E148" s="3"/>
      <c r="F148" s="2"/>
    </row>
    <row r="149" spans="1:8" s="1" customFormat="1" ht="12" x14ac:dyDescent="0.2">
      <c r="E149" s="3"/>
      <c r="F149" s="2"/>
    </row>
    <row r="150" spans="1:8" s="1" customFormat="1" ht="13" x14ac:dyDescent="0.2">
      <c r="E150" s="3"/>
      <c r="F150"/>
    </row>
    <row r="151" spans="1:8" s="1" customFormat="1" ht="12" x14ac:dyDescent="0.2">
      <c r="E151" s="3"/>
      <c r="F151" s="2"/>
    </row>
    <row r="152" spans="1:8" s="1" customFormat="1" ht="13" x14ac:dyDescent="0.2">
      <c r="D152"/>
      <c r="E152" s="3"/>
      <c r="F152" s="2"/>
    </row>
    <row r="153" spans="1:8" s="1" customFormat="1" ht="12" x14ac:dyDescent="0.2">
      <c r="E153" s="3"/>
      <c r="F153" s="2"/>
    </row>
    <row r="154" spans="1:8" s="1" customFormat="1" ht="12" x14ac:dyDescent="0.2">
      <c r="E154" s="3"/>
      <c r="F154" s="2"/>
    </row>
    <row r="155" spans="1:8" s="1" customFormat="1" ht="13" x14ac:dyDescent="0.2">
      <c r="C155"/>
      <c r="E155" s="3"/>
      <c r="F155" s="2"/>
    </row>
    <row r="156" spans="1:8" s="1" customFormat="1" ht="12" x14ac:dyDescent="0.2">
      <c r="E156" s="3"/>
      <c r="F156" s="2"/>
    </row>
    <row r="157" spans="1:8" s="1" customFormat="1" ht="12" x14ac:dyDescent="0.2">
      <c r="E157" s="3"/>
      <c r="F157" s="2"/>
    </row>
    <row r="158" spans="1:8" s="1" customFormat="1" ht="12" x14ac:dyDescent="0.2">
      <c r="A158" s="3" t="s">
        <v>189</v>
      </c>
      <c r="C158" s="62" t="s">
        <v>58</v>
      </c>
      <c r="H158" s="1" t="s">
        <v>190</v>
      </c>
    </row>
    <row r="159" spans="1:8" s="1" customFormat="1" ht="12" x14ac:dyDescent="0.2">
      <c r="A159" s="61" t="s">
        <v>124</v>
      </c>
      <c r="C159" s="3" t="s">
        <v>126</v>
      </c>
      <c r="H159" s="1" t="s">
        <v>138</v>
      </c>
    </row>
    <row r="160" spans="1:8" s="1" customFormat="1" ht="13" x14ac:dyDescent="0.2">
      <c r="A160"/>
      <c r="C160" s="63" t="s">
        <v>135</v>
      </c>
      <c r="E160"/>
      <c r="F160" s="2"/>
      <c r="H160" s="1" t="s">
        <v>139</v>
      </c>
    </row>
    <row r="161" spans="1:8" s="1" customFormat="1" ht="12" x14ac:dyDescent="0.2">
      <c r="C161" s="62" t="s">
        <v>136</v>
      </c>
      <c r="E161" s="3"/>
      <c r="F161" s="2"/>
      <c r="H161" s="1" t="s">
        <v>140</v>
      </c>
    </row>
    <row r="162" spans="1:8" s="1" customFormat="1" ht="13" x14ac:dyDescent="0.2">
      <c r="E162" s="3"/>
      <c r="F162" s="2"/>
      <c r="H162"/>
    </row>
    <row r="163" spans="1:8" s="1" customFormat="1" ht="12" x14ac:dyDescent="0.2">
      <c r="E163" s="3"/>
      <c r="F163" s="2"/>
    </row>
    <row r="164" spans="1:8" s="1" customFormat="1" ht="12" x14ac:dyDescent="0.2">
      <c r="E164" s="3"/>
      <c r="F164" s="2"/>
    </row>
    <row r="165" spans="1:8" s="1" customFormat="1" ht="12" x14ac:dyDescent="0.2">
      <c r="E165" s="3"/>
      <c r="F165" s="2"/>
    </row>
    <row r="166" spans="1:8" s="1" customFormat="1" ht="12" x14ac:dyDescent="0.2">
      <c r="E166" s="3"/>
      <c r="F166" s="2"/>
    </row>
    <row r="167" spans="1:8" s="1" customFormat="1" ht="12" x14ac:dyDescent="0.2">
      <c r="E167" s="3"/>
      <c r="F167" s="2"/>
    </row>
    <row r="168" spans="1:8" s="1" customFormat="1" ht="12" x14ac:dyDescent="0.2">
      <c r="F168" s="2"/>
    </row>
    <row r="169" spans="1:8" s="1" customFormat="1" ht="12" x14ac:dyDescent="0.2">
      <c r="F169" s="2"/>
    </row>
    <row r="170" spans="1:8" s="1" customFormat="1" ht="12" x14ac:dyDescent="0.2">
      <c r="E170" s="3"/>
      <c r="F170" s="2"/>
    </row>
    <row r="171" spans="1:8" s="1" customFormat="1" ht="12" x14ac:dyDescent="0.2">
      <c r="E171" s="3"/>
      <c r="F171" s="2"/>
    </row>
    <row r="172" spans="1:8" s="1" customFormat="1" ht="12" x14ac:dyDescent="0.2">
      <c r="E172" s="3"/>
      <c r="F172" s="2"/>
    </row>
    <row r="173" spans="1:8" s="1" customFormat="1" ht="12" x14ac:dyDescent="0.2">
      <c r="E173" s="3"/>
      <c r="F173" s="2"/>
    </row>
    <row r="174" spans="1:8" s="1" customFormat="1" ht="12" x14ac:dyDescent="0.2">
      <c r="E174" s="3"/>
      <c r="F174" s="2"/>
    </row>
    <row r="175" spans="1:8" s="1" customFormat="1" ht="12" x14ac:dyDescent="0.2">
      <c r="E175" s="3"/>
      <c r="F175" s="2"/>
    </row>
    <row r="176" spans="1:8" s="1" customFormat="1" ht="12" x14ac:dyDescent="0.2">
      <c r="A176" s="1" t="s">
        <v>137</v>
      </c>
      <c r="E176" s="3"/>
      <c r="F176" s="2"/>
    </row>
    <row r="177" spans="1:6" s="1" customFormat="1" ht="12" x14ac:dyDescent="0.2">
      <c r="A177" s="1" t="s">
        <v>127</v>
      </c>
      <c r="C177" s="1" t="s">
        <v>191</v>
      </c>
      <c r="E177" s="3"/>
      <c r="F177" s="59" t="s">
        <v>192</v>
      </c>
    </row>
    <row r="178" spans="1:6" s="1" customFormat="1" ht="12" x14ac:dyDescent="0.2">
      <c r="A178" s="3"/>
      <c r="C178" s="1" t="s">
        <v>173</v>
      </c>
      <c r="E178" s="3"/>
      <c r="F178" s="59" t="s">
        <v>174</v>
      </c>
    </row>
    <row r="179" spans="1:6" s="1" customFormat="1" ht="13" x14ac:dyDescent="0.2">
      <c r="A179"/>
      <c r="E179" s="3"/>
      <c r="F179" s="2"/>
    </row>
    <row r="180" spans="1:6" s="1" customFormat="1" ht="13" x14ac:dyDescent="0.2">
      <c r="D180"/>
      <c r="E180" s="3"/>
      <c r="F180" s="2"/>
    </row>
    <row r="181" spans="1:6" s="1" customFormat="1" ht="12" x14ac:dyDescent="0.2">
      <c r="E181" s="3"/>
      <c r="F181" s="2"/>
    </row>
    <row r="182" spans="1:6" s="1" customFormat="1" ht="12" x14ac:dyDescent="0.2">
      <c r="E182" s="3"/>
      <c r="F182" s="2"/>
    </row>
    <row r="183" spans="1:6" s="1" customFormat="1" ht="12" x14ac:dyDescent="0.2">
      <c r="E183" s="3"/>
      <c r="F183" s="2"/>
    </row>
    <row r="184" spans="1:6" s="1" customFormat="1" ht="12" x14ac:dyDescent="0.2">
      <c r="E184" s="3"/>
      <c r="F184" s="2"/>
    </row>
    <row r="185" spans="1:6" s="1" customFormat="1" ht="12" x14ac:dyDescent="0.2">
      <c r="E185" s="3"/>
      <c r="F185" s="2"/>
    </row>
    <row r="186" spans="1:6" s="1" customFormat="1" ht="12" x14ac:dyDescent="0.2">
      <c r="E186" s="3"/>
      <c r="F186" s="2"/>
    </row>
    <row r="187" spans="1:6" s="1" customFormat="1" ht="12" x14ac:dyDescent="0.2">
      <c r="E187" s="3"/>
      <c r="F187" s="2"/>
    </row>
    <row r="188" spans="1:6" s="1" customFormat="1" ht="12" x14ac:dyDescent="0.2">
      <c r="E188" s="3"/>
      <c r="F188" s="2"/>
    </row>
    <row r="189" spans="1:6" s="1" customFormat="1" ht="12" x14ac:dyDescent="0.2">
      <c r="E189" s="3"/>
      <c r="F189" s="2"/>
    </row>
    <row r="190" spans="1:6" s="1" customFormat="1" ht="12" x14ac:dyDescent="0.2">
      <c r="E190" s="3"/>
      <c r="F190" s="2"/>
    </row>
    <row r="191" spans="1:6" s="1" customFormat="1" ht="12" x14ac:dyDescent="0.2">
      <c r="E191" s="3"/>
      <c r="F191" s="2"/>
    </row>
    <row r="192" spans="1:6" s="1" customFormat="1" ht="12" x14ac:dyDescent="0.2">
      <c r="E192" s="3"/>
      <c r="F192" s="2"/>
    </row>
    <row r="193" spans="1:6" s="1" customFormat="1" ht="12" x14ac:dyDescent="0.2">
      <c r="E193" s="3"/>
      <c r="F193" s="2"/>
    </row>
    <row r="194" spans="1:6" s="1" customFormat="1" ht="12" x14ac:dyDescent="0.2">
      <c r="E194" s="3"/>
      <c r="F194" s="2"/>
    </row>
    <row r="195" spans="1:6" s="1" customFormat="1" ht="12" x14ac:dyDescent="0.2">
      <c r="E195" s="3"/>
      <c r="F195" s="2"/>
    </row>
    <row r="196" spans="1:6" s="1" customFormat="1" ht="12" x14ac:dyDescent="0.2">
      <c r="E196" s="3"/>
      <c r="F196" s="2"/>
    </row>
    <row r="197" spans="1:6" s="1" customFormat="1" ht="12" x14ac:dyDescent="0.2">
      <c r="A197" s="1" t="s">
        <v>193</v>
      </c>
      <c r="C197" s="1" t="s">
        <v>212</v>
      </c>
      <c r="E197" s="3"/>
      <c r="F197" s="2"/>
    </row>
    <row r="198" spans="1:6" s="1" customFormat="1" ht="12" x14ac:dyDescent="0.2">
      <c r="A198" s="1" t="s">
        <v>175</v>
      </c>
      <c r="E198" s="3"/>
      <c r="F198" s="2"/>
    </row>
    <row r="199" spans="1:6" s="1" customFormat="1" ht="12" x14ac:dyDescent="0.2">
      <c r="E199" s="3"/>
      <c r="F199" s="2"/>
    </row>
    <row r="200" spans="1:6" s="1" customFormat="1" ht="12" x14ac:dyDescent="0.2">
      <c r="E200" s="3"/>
      <c r="F200" s="2"/>
    </row>
    <row r="201" spans="1:6" s="1" customFormat="1" ht="12" x14ac:dyDescent="0.2">
      <c r="E201" s="3"/>
      <c r="F201" s="2"/>
    </row>
    <row r="202" spans="1:6" s="1" customFormat="1" ht="12" x14ac:dyDescent="0.2">
      <c r="E202" s="3"/>
      <c r="F202" s="2"/>
    </row>
    <row r="203" spans="1:6" s="1" customFormat="1" ht="12" x14ac:dyDescent="0.2">
      <c r="E203" s="3"/>
      <c r="F203" s="2"/>
    </row>
    <row r="204" spans="1:6" s="1" customFormat="1" ht="12" x14ac:dyDescent="0.2">
      <c r="E204" s="3"/>
      <c r="F204" s="2"/>
    </row>
  </sheetData>
  <mergeCells count="2">
    <mergeCell ref="H2:I2"/>
    <mergeCell ref="A119:C119"/>
  </mergeCells>
  <phoneticPr fontId="2"/>
  <printOptions horizontalCentered="1"/>
  <pageMargins left="0.23622047244094491" right="0.23622047244094491" top="0.15748031496062992" bottom="0.15748031496062992" header="0.31496062992125984" footer="0.31496062992125984"/>
  <pageSetup paperSize="9" scale="50" fitToHeight="0" orientation="portrait" horizontalDpi="4294967293" verticalDpi="4294967293" r:id="rId1"/>
  <headerFooter alignWithMargins="0"/>
  <rowBreaks count="1" manualBreakCount="1">
    <brk id="11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神戸300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PAC13</cp:lastModifiedBy>
  <cp:lastPrinted>2025-05-06T12:08:32Z</cp:lastPrinted>
  <dcterms:created xsi:type="dcterms:W3CDTF">2011-02-06T12:06:47Z</dcterms:created>
  <dcterms:modified xsi:type="dcterms:W3CDTF">2025-05-06T12:08:35Z</dcterms:modified>
</cp:coreProperties>
</file>