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https://d.docs.live.net/e8be978a3f19559f/ドキュメント/2026/223/For Mr. Kawai/"/>
    </mc:Choice>
  </mc:AlternateContent>
  <xr:revisionPtr revIDLastSave="402" documentId="8_{F3FD3CF2-D7B7-410E-BE5D-AE545AA51F12}" xr6:coauthVersionLast="47" xr6:coauthVersionMax="47" xr10:uidLastSave="{662DF71C-221B-40F4-856B-3E23F6A8DED2}"/>
  <bookViews>
    <workbookView xWindow="7692" yWindow="444" windowWidth="15216" windowHeight="10356" xr2:uid="{00000000-000D-0000-FFFF-FFFF00000000}"/>
  </bookViews>
  <sheets>
    <sheet name="700" sheetId="19" r:id="rId1"/>
    <sheet name="800" sheetId="23" r:id="rId2"/>
    <sheet name="訂正点" sheetId="21" r:id="rId3"/>
    <sheet name="桑名200 Rev.01 菅野さん追記版" sheetId="18" state="hidden" r:id="rId4"/>
  </sheets>
  <definedNames>
    <definedName name="_xlnm.Print_Area" localSheetId="0">'700'!$A$1:$K$122</definedName>
    <definedName name="_xlnm.Print_Area" localSheetId="1">'800'!$A$1:$K$122</definedName>
    <definedName name="_xlnm.Print_Area" localSheetId="3">'桑名200 Rev.01 菅野さん追記版'!$B$3:$L$87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0" i="23" l="1"/>
  <c r="K120" i="23" s="1"/>
  <c r="I119" i="23"/>
  <c r="H120" i="23" s="1"/>
  <c r="I118" i="23"/>
  <c r="H119" i="23" s="1"/>
  <c r="I117" i="23"/>
  <c r="H118" i="23" s="1"/>
  <c r="I116" i="23"/>
  <c r="H117" i="23" s="1"/>
  <c r="I115" i="23"/>
  <c r="H116" i="23" s="1"/>
  <c r="I114" i="23"/>
  <c r="H115" i="23" s="1"/>
  <c r="I113" i="23"/>
  <c r="H114" i="23" s="1"/>
  <c r="J112" i="23"/>
  <c r="I112" i="23"/>
  <c r="H113" i="23" s="1"/>
  <c r="J111" i="23"/>
  <c r="I111" i="23"/>
  <c r="H112" i="23" s="1"/>
  <c r="I110" i="23"/>
  <c r="H111" i="23" s="1"/>
  <c r="I109" i="23"/>
  <c r="H110" i="23" s="1"/>
  <c r="I108" i="23"/>
  <c r="H109" i="23" s="1"/>
  <c r="I107" i="23"/>
  <c r="H108" i="23" s="1"/>
  <c r="I106" i="23"/>
  <c r="H107" i="23" s="1"/>
  <c r="I105" i="23"/>
  <c r="H106" i="23" s="1"/>
  <c r="I104" i="23"/>
  <c r="H105" i="23" s="1"/>
  <c r="I103" i="23"/>
  <c r="H104" i="23" s="1"/>
  <c r="I102" i="23"/>
  <c r="H103" i="23" s="1"/>
  <c r="I101" i="23"/>
  <c r="H102" i="23" s="1"/>
  <c r="I100" i="23"/>
  <c r="H101" i="23" s="1"/>
  <c r="I99" i="23"/>
  <c r="H100" i="23" s="1"/>
  <c r="I98" i="23"/>
  <c r="H99" i="23" s="1"/>
  <c r="I97" i="23"/>
  <c r="H98" i="23" s="1"/>
  <c r="I96" i="23"/>
  <c r="H97" i="23" s="1"/>
  <c r="H96" i="23"/>
  <c r="I95" i="23"/>
  <c r="I94" i="23"/>
  <c r="H95" i="23" s="1"/>
  <c r="I93" i="23"/>
  <c r="H94" i="23" s="1"/>
  <c r="I92" i="23"/>
  <c r="H93" i="23" s="1"/>
  <c r="H92" i="23"/>
  <c r="I91" i="23"/>
  <c r="I90" i="23"/>
  <c r="H91" i="23" s="1"/>
  <c r="I89" i="23"/>
  <c r="H90" i="23" s="1"/>
  <c r="H89" i="23"/>
  <c r="I88" i="23"/>
  <c r="I87" i="23"/>
  <c r="H88" i="23" s="1"/>
  <c r="I86" i="23"/>
  <c r="I85" i="23"/>
  <c r="H86" i="23" s="1"/>
  <c r="H85" i="23"/>
  <c r="I84" i="23"/>
  <c r="I83" i="23"/>
  <c r="H84" i="23" s="1"/>
  <c r="I82" i="23"/>
  <c r="H83" i="23" s="1"/>
  <c r="I81" i="23"/>
  <c r="H82" i="23" s="1"/>
  <c r="K78" i="23"/>
  <c r="G77" i="23"/>
  <c r="A77" i="23"/>
  <c r="I54" i="23"/>
  <c r="H54" i="23"/>
  <c r="I53" i="23"/>
  <c r="I52" i="23"/>
  <c r="I51" i="23"/>
  <c r="I50" i="23"/>
  <c r="H51" i="23" s="1"/>
  <c r="H50" i="23"/>
  <c r="I49" i="23"/>
  <c r="I48" i="23"/>
  <c r="H49" i="23" s="1"/>
  <c r="H48" i="23"/>
  <c r="I47" i="23"/>
  <c r="I46" i="23"/>
  <c r="I45" i="23"/>
  <c r="H45" i="23" s="1"/>
  <c r="I44" i="23"/>
  <c r="H44" i="23" s="1"/>
  <c r="I43" i="23"/>
  <c r="I42" i="23"/>
  <c r="H43" i="23" s="1"/>
  <c r="H42" i="23"/>
  <c r="I41" i="23"/>
  <c r="H41" i="23"/>
  <c r="I40" i="23"/>
  <c r="I39" i="23"/>
  <c r="I38" i="23"/>
  <c r="H38" i="23" s="1"/>
  <c r="I37" i="23"/>
  <c r="H37" i="23"/>
  <c r="I36" i="23"/>
  <c r="I35" i="23"/>
  <c r="H36" i="23" s="1"/>
  <c r="I34" i="23"/>
  <c r="H35" i="23" s="1"/>
  <c r="I33" i="23"/>
  <c r="A33" i="23"/>
  <c r="I32" i="23"/>
  <c r="I31" i="23"/>
  <c r="H32" i="23" s="1"/>
  <c r="A31" i="23"/>
  <c r="I30" i="23"/>
  <c r="H31" i="23" s="1"/>
  <c r="H30" i="23"/>
  <c r="A30" i="23"/>
  <c r="H29" i="23"/>
  <c r="H28" i="23"/>
  <c r="H27" i="23"/>
  <c r="H26" i="23"/>
  <c r="H25" i="23"/>
  <c r="A25" i="23"/>
  <c r="H23" i="23"/>
  <c r="A23" i="23"/>
  <c r="H22" i="23"/>
  <c r="A22" i="23"/>
  <c r="H21" i="23"/>
  <c r="A21" i="23"/>
  <c r="H20" i="23"/>
  <c r="A20" i="23"/>
  <c r="H19" i="23"/>
  <c r="A19" i="23"/>
  <c r="H18" i="23"/>
  <c r="A18" i="23"/>
  <c r="H17" i="23"/>
  <c r="A17" i="23"/>
  <c r="H16" i="23"/>
  <c r="A16" i="23"/>
  <c r="H15" i="23"/>
  <c r="A15" i="23"/>
  <c r="H14" i="23"/>
  <c r="A14" i="23"/>
  <c r="H13" i="23"/>
  <c r="A13" i="23"/>
  <c r="H12" i="23"/>
  <c r="A12" i="23"/>
  <c r="H11" i="23"/>
  <c r="A11" i="23"/>
  <c r="H10" i="23"/>
  <c r="A10" i="23"/>
  <c r="H9" i="23"/>
  <c r="A9" i="23"/>
  <c r="H8" i="23"/>
  <c r="A8" i="23"/>
  <c r="H7" i="23"/>
  <c r="A7" i="23"/>
  <c r="H6" i="23"/>
  <c r="A6" i="23"/>
  <c r="A5" i="23"/>
  <c r="K78" i="19"/>
  <c r="G77" i="19"/>
  <c r="A77" i="19"/>
  <c r="I120" i="19"/>
  <c r="I119" i="19"/>
  <c r="I118" i="19"/>
  <c r="I117" i="19"/>
  <c r="I116" i="19"/>
  <c r="H117" i="19" s="1"/>
  <c r="I115" i="19"/>
  <c r="I114" i="19"/>
  <c r="I113" i="19"/>
  <c r="I112" i="19"/>
  <c r="I111" i="19"/>
  <c r="I110" i="19"/>
  <c r="I109" i="19"/>
  <c r="I108" i="19"/>
  <c r="I107" i="19"/>
  <c r="I106" i="19"/>
  <c r="I105" i="19"/>
  <c r="I104" i="19"/>
  <c r="I103" i="19"/>
  <c r="I102" i="19"/>
  <c r="I101" i="19"/>
  <c r="I100" i="19"/>
  <c r="I99" i="19"/>
  <c r="I98" i="19"/>
  <c r="I97" i="19"/>
  <c r="I96" i="19"/>
  <c r="I95" i="19"/>
  <c r="I94" i="19"/>
  <c r="I93" i="19"/>
  <c r="I92" i="19"/>
  <c r="I91" i="19"/>
  <c r="I90" i="19"/>
  <c r="I89" i="19"/>
  <c r="I88" i="19"/>
  <c r="H88" i="19" s="1"/>
  <c r="I87" i="19"/>
  <c r="I86" i="19"/>
  <c r="H87" i="19" s="1"/>
  <c r="I85" i="19"/>
  <c r="I84" i="19"/>
  <c r="I83" i="19"/>
  <c r="I82" i="19"/>
  <c r="I81" i="19"/>
  <c r="I54" i="19"/>
  <c r="I53" i="19"/>
  <c r="I52" i="19"/>
  <c r="I51" i="19"/>
  <c r="I50" i="19"/>
  <c r="I49" i="19"/>
  <c r="I48" i="19"/>
  <c r="I47" i="19"/>
  <c r="I46" i="19"/>
  <c r="I45" i="19"/>
  <c r="I44" i="19"/>
  <c r="I43" i="19"/>
  <c r="I42" i="19"/>
  <c r="I41" i="19"/>
  <c r="I40" i="19"/>
  <c r="I39" i="19"/>
  <c r="I38" i="19"/>
  <c r="I37" i="19"/>
  <c r="I36" i="19"/>
  <c r="I35" i="19"/>
  <c r="I34" i="19"/>
  <c r="I33" i="19"/>
  <c r="I32" i="19"/>
  <c r="I31" i="19"/>
  <c r="I30" i="19"/>
  <c r="H30" i="19" s="1"/>
  <c r="H41" i="19"/>
  <c r="H25" i="19"/>
  <c r="H27" i="19"/>
  <c r="H28" i="19"/>
  <c r="H29" i="19"/>
  <c r="H26" i="19"/>
  <c r="J111" i="19"/>
  <c r="J112" i="19"/>
  <c r="A33" i="19"/>
  <c r="A31" i="19"/>
  <c r="A30" i="19"/>
  <c r="A25" i="19"/>
  <c r="A23" i="19"/>
  <c r="A22" i="19"/>
  <c r="A21" i="19"/>
  <c r="A20" i="19"/>
  <c r="A19" i="19"/>
  <c r="A18" i="19"/>
  <c r="A17" i="19"/>
  <c r="A16" i="19"/>
  <c r="A15" i="19"/>
  <c r="A14" i="19"/>
  <c r="A13" i="19"/>
  <c r="A12" i="19"/>
  <c r="A11" i="19"/>
  <c r="A10" i="19"/>
  <c r="A9" i="19"/>
  <c r="A8" i="19"/>
  <c r="A7" i="19"/>
  <c r="A6" i="19"/>
  <c r="A5" i="19"/>
  <c r="K86" i="23" l="1"/>
  <c r="H87" i="23"/>
  <c r="K54" i="23"/>
  <c r="H81" i="23"/>
  <c r="H53" i="23"/>
  <c r="H52" i="23"/>
  <c r="H47" i="23"/>
  <c r="H46" i="23"/>
  <c r="H40" i="23"/>
  <c r="H39" i="23"/>
  <c r="H34" i="23"/>
  <c r="H33" i="23"/>
  <c r="H86" i="19"/>
  <c r="H85" i="19"/>
  <c r="H84" i="19"/>
  <c r="K86" i="19"/>
  <c r="K54" i="19"/>
  <c r="K120" i="19"/>
  <c r="H83" i="19"/>
  <c r="H81" i="19"/>
  <c r="H82" i="19"/>
  <c r="H42" i="19"/>
  <c r="H43" i="19"/>
  <c r="H17" i="19"/>
  <c r="H111" i="19"/>
  <c r="H112" i="19"/>
  <c r="H113" i="19"/>
  <c r="H114" i="19"/>
  <c r="H115" i="19"/>
  <c r="H116" i="19"/>
  <c r="H118" i="19"/>
  <c r="H119" i="19"/>
  <c r="H120" i="19"/>
  <c r="H35" i="19"/>
  <c r="H36" i="19"/>
  <c r="H34" i="19"/>
  <c r="H110" i="19" l="1"/>
  <c r="H109" i="19"/>
  <c r="H108" i="19"/>
  <c r="H107" i="19"/>
  <c r="H106" i="19"/>
  <c r="H105" i="19"/>
  <c r="H104" i="19"/>
  <c r="H103" i="19"/>
  <c r="H102" i="19"/>
  <c r="H101" i="19"/>
  <c r="H100" i="19"/>
  <c r="H99" i="19"/>
  <c r="H98" i="19"/>
  <c r="H97" i="19"/>
  <c r="H96" i="19"/>
  <c r="H95" i="19"/>
  <c r="H94" i="19"/>
  <c r="H93" i="19"/>
  <c r="H92" i="19"/>
  <c r="H91" i="19"/>
  <c r="H90" i="19"/>
  <c r="H89" i="19"/>
  <c r="H54" i="19"/>
  <c r="H53" i="19"/>
  <c r="H52" i="19"/>
  <c r="H51" i="19"/>
  <c r="H50" i="19"/>
  <c r="H49" i="19"/>
  <c r="H48" i="19"/>
  <c r="H47" i="19"/>
  <c r="H46" i="19"/>
  <c r="H45" i="19"/>
  <c r="H44" i="19"/>
  <c r="H40" i="19"/>
  <c r="H39" i="19"/>
  <c r="H38" i="19"/>
  <c r="H37" i="19"/>
  <c r="H33" i="19"/>
  <c r="H32" i="19"/>
  <c r="H31" i="19"/>
  <c r="H23" i="19"/>
  <c r="H22" i="19"/>
  <c r="H21" i="19"/>
  <c r="H20" i="19"/>
  <c r="H19" i="19"/>
  <c r="H18" i="19"/>
  <c r="H16" i="19"/>
  <c r="H15" i="19"/>
  <c r="H14" i="19"/>
  <c r="H13" i="19"/>
  <c r="H12" i="19"/>
  <c r="H11" i="19"/>
  <c r="H10" i="19"/>
  <c r="H9" i="19"/>
  <c r="H8" i="19"/>
  <c r="H7" i="19"/>
  <c r="H6" i="19"/>
  <c r="L87" i="18"/>
  <c r="I87" i="18"/>
  <c r="I86" i="18"/>
  <c r="K85" i="18"/>
  <c r="I85" i="18"/>
  <c r="H85" i="18"/>
  <c r="K84" i="18"/>
  <c r="I84" i="18"/>
  <c r="H84" i="18"/>
  <c r="K83" i="18"/>
  <c r="I83" i="18"/>
  <c r="H83" i="18"/>
  <c r="K82" i="18"/>
  <c r="I82" i="18"/>
  <c r="H82" i="18"/>
  <c r="K81" i="18"/>
  <c r="I81" i="18"/>
  <c r="H81" i="18"/>
  <c r="I80" i="18"/>
  <c r="H80" i="18"/>
  <c r="I79" i="18"/>
  <c r="I78" i="18"/>
  <c r="I77" i="18"/>
  <c r="I76" i="18"/>
  <c r="I75" i="18"/>
  <c r="I74" i="18"/>
  <c r="I73" i="18"/>
  <c r="I72" i="18"/>
  <c r="I71" i="18"/>
  <c r="I70" i="18"/>
  <c r="I69" i="18"/>
  <c r="I68" i="18"/>
  <c r="I67" i="18"/>
  <c r="I66" i="18"/>
  <c r="I65" i="18"/>
  <c r="I64" i="18"/>
  <c r="I63" i="18"/>
  <c r="I62" i="18"/>
  <c r="I61" i="18"/>
  <c r="I60" i="18"/>
  <c r="I59" i="18"/>
  <c r="I58" i="18"/>
  <c r="I57" i="18"/>
  <c r="L56" i="18"/>
  <c r="I56" i="18"/>
  <c r="I55" i="18"/>
  <c r="I54" i="18"/>
  <c r="I53" i="18"/>
  <c r="I52" i="18"/>
  <c r="I51" i="18"/>
  <c r="L50" i="18"/>
  <c r="I50" i="18"/>
  <c r="I49" i="18"/>
  <c r="I48" i="18"/>
  <c r="I47" i="18"/>
  <c r="I46" i="18"/>
  <c r="I45" i="18"/>
  <c r="I44" i="18"/>
  <c r="I43" i="18"/>
  <c r="I42" i="18"/>
  <c r="I41" i="18"/>
  <c r="I40" i="18"/>
  <c r="I39" i="18"/>
  <c r="L38" i="18"/>
  <c r="I38" i="18"/>
  <c r="I37" i="18"/>
  <c r="I36" i="18"/>
  <c r="I35" i="18"/>
  <c r="I34" i="18"/>
  <c r="I33" i="18"/>
  <c r="I32" i="18"/>
  <c r="L31" i="18"/>
  <c r="I31" i="18"/>
  <c r="I30" i="18"/>
  <c r="I29" i="18"/>
  <c r="I28" i="18"/>
  <c r="I27" i="18"/>
  <c r="I26" i="18"/>
  <c r="I25" i="18"/>
  <c r="I24" i="18"/>
  <c r="I23" i="18"/>
  <c r="I22" i="18"/>
  <c r="I21" i="18"/>
  <c r="I20" i="18"/>
  <c r="I19" i="18"/>
  <c r="I18" i="18"/>
  <c r="I17" i="18"/>
  <c r="I16" i="18"/>
  <c r="I15" i="18"/>
  <c r="I14" i="18"/>
  <c r="I13" i="18"/>
  <c r="I12" i="18"/>
  <c r="I11" i="18"/>
  <c r="I10" i="18"/>
  <c r="I9" i="18"/>
  <c r="I8" i="18"/>
</calcChain>
</file>

<file path=xl/sharedStrings.xml><?xml version="1.0" encoding="utf-8"?>
<sst xmlns="http://schemas.openxmlformats.org/spreadsheetml/2006/main" count="1254" uniqueCount="267">
  <si>
    <t>×</t>
  </si>
  <si>
    <t>←標識・案内看板等なし</t>
  </si>
  <si>
    <t>形状</t>
    <rPh sb="0" eb="2">
      <t>ケイジョウ</t>
    </rPh>
    <phoneticPr fontId="2"/>
  </si>
  <si>
    <t>信号</t>
    <rPh sb="0" eb="2">
      <t>シンゴウ</t>
    </rPh>
    <phoneticPr fontId="2"/>
  </si>
  <si>
    <t>ポイント</t>
    <phoneticPr fontId="2"/>
  </si>
  <si>
    <t>標識</t>
    <rPh sb="0" eb="2">
      <t>ヒョウシキ</t>
    </rPh>
    <phoneticPr fontId="2"/>
  </si>
  <si>
    <t>現在地からの進行先</t>
    <rPh sb="0" eb="3">
      <t>ゲンザイチ</t>
    </rPh>
    <rPh sb="6" eb="8">
      <t>シンコウ</t>
    </rPh>
    <rPh sb="8" eb="9">
      <t>サキ</t>
    </rPh>
    <phoneticPr fontId="2"/>
  </si>
  <si>
    <t>現在地までの</t>
    <rPh sb="0" eb="3">
      <t>ゲンザイチ</t>
    </rPh>
    <phoneticPr fontId="2"/>
  </si>
  <si>
    <t>備考</t>
    <rPh sb="0" eb="2">
      <t>ビコウ</t>
    </rPh>
    <phoneticPr fontId="2"/>
  </si>
  <si>
    <t>PC間</t>
    <rPh sb="2" eb="3">
      <t>アイダ</t>
    </rPh>
    <phoneticPr fontId="2"/>
  </si>
  <si>
    <t>方角</t>
    <rPh sb="0" eb="2">
      <t>ホウガク</t>
    </rPh>
    <phoneticPr fontId="2"/>
  </si>
  <si>
    <t>道路</t>
    <rPh sb="0" eb="2">
      <t>ドウロ</t>
    </rPh>
    <phoneticPr fontId="2"/>
  </si>
  <si>
    <t>区間</t>
    <rPh sb="0" eb="2">
      <t>クカン</t>
    </rPh>
    <phoneticPr fontId="2"/>
  </si>
  <si>
    <t>合計</t>
    <rPh sb="0" eb="2">
      <t>ゴウケイ</t>
    </rPh>
    <phoneticPr fontId="2"/>
  </si>
  <si>
    <t>-</t>
    <phoneticPr fontId="1"/>
  </si>
  <si>
    <t>右折</t>
    <rPh sb="0" eb="2">
      <t>ウセツ</t>
    </rPh>
    <phoneticPr fontId="1"/>
  </si>
  <si>
    <t>左折</t>
    <rPh sb="0" eb="2">
      <t>サセツ</t>
    </rPh>
    <phoneticPr fontId="1"/>
  </si>
  <si>
    <t>S</t>
    <phoneticPr fontId="1"/>
  </si>
  <si>
    <t>┬</t>
    <phoneticPr fontId="1"/>
  </si>
  <si>
    <t>├</t>
    <phoneticPr fontId="1"/>
  </si>
  <si>
    <t>┤</t>
    <phoneticPr fontId="1"/>
  </si>
  <si>
    <t>Y</t>
    <phoneticPr fontId="1"/>
  </si>
  <si>
    <t>CLOSE 7:30 装備チェック後、順次スタート。</t>
    <rPh sb="11" eb="13">
      <t>ソウビ</t>
    </rPh>
    <rPh sb="17" eb="18">
      <t>ゴ</t>
    </rPh>
    <rPh sb="19" eb="21">
      <t>ジュンジ</t>
    </rPh>
    <phoneticPr fontId="1"/>
  </si>
  <si>
    <t>2025BRM223近畿200km桑名 BEGINING OF NEW ERA</t>
    <phoneticPr fontId="1"/>
  </si>
  <si>
    <t>START : 桑名駅 東口付近</t>
    <phoneticPr fontId="1"/>
  </si>
  <si>
    <t>右折</t>
  </si>
  <si>
    <t>右折</t>
    <phoneticPr fontId="1"/>
  </si>
  <si>
    <t>直進</t>
    <rPh sb="0" eb="2">
      <t>チョクシン</t>
    </rPh>
    <phoneticPr fontId="1"/>
  </si>
  <si>
    <t>旧東海道</t>
    <rPh sb="0" eb="1">
      <t>キュウ</t>
    </rPh>
    <rPh sb="1" eb="4">
      <t>トウカイドウ</t>
    </rPh>
    <phoneticPr fontId="1"/>
  </si>
  <si>
    <t>十</t>
  </si>
  <si>
    <t>十</t>
    <phoneticPr fontId="1"/>
  </si>
  <si>
    <t>橋歩道を進む</t>
    <rPh sb="0" eb="1">
      <t>ハシ</t>
    </rPh>
    <rPh sb="1" eb="3">
      <t>ホドウ</t>
    </rPh>
    <rPh sb="4" eb="5">
      <t>スス</t>
    </rPh>
    <phoneticPr fontId="1"/>
  </si>
  <si>
    <t>町屋橋南詰</t>
    <rPh sb="0" eb="1">
      <t>マチ</t>
    </rPh>
    <rPh sb="1" eb="2">
      <t>ヤ</t>
    </rPh>
    <rPh sb="2" eb="3">
      <t>ハシ</t>
    </rPh>
    <rPh sb="3" eb="4">
      <t>ミナミ</t>
    </rPh>
    <rPh sb="4" eb="5">
      <t>ツ</t>
    </rPh>
    <phoneticPr fontId="1"/>
  </si>
  <si>
    <t>泊町北</t>
    <rPh sb="0" eb="1">
      <t>ハク</t>
    </rPh>
    <rPh sb="1" eb="2">
      <t>マチ</t>
    </rPh>
    <rPh sb="2" eb="3">
      <t>キタ</t>
    </rPh>
    <phoneticPr fontId="1"/>
  </si>
  <si>
    <t>裁判所前</t>
    <rPh sb="0" eb="3">
      <t>サイバンショ</t>
    </rPh>
    <rPh sb="3" eb="4">
      <t>マエ</t>
    </rPh>
    <phoneticPr fontId="1"/>
  </si>
  <si>
    <t>飯能寺家</t>
    <rPh sb="0" eb="2">
      <t>ハンノウ</t>
    </rPh>
    <rPh sb="2" eb="4">
      <t>ジケ</t>
    </rPh>
    <phoneticPr fontId="1"/>
  </si>
  <si>
    <t>人</t>
    <rPh sb="0" eb="1">
      <t>ヒト</t>
    </rPh>
    <phoneticPr fontId="1"/>
  </si>
  <si>
    <t>428号線方面へ</t>
    <rPh sb="3" eb="5">
      <t>ゴウセン</t>
    </rPh>
    <rPh sb="5" eb="7">
      <t>ホウメン</t>
    </rPh>
    <phoneticPr fontId="1"/>
  </si>
  <si>
    <t>道なりに右</t>
    <rPh sb="0" eb="1">
      <t>ミチ</t>
    </rPh>
    <rPh sb="4" eb="5">
      <t>ミギ</t>
    </rPh>
    <phoneticPr fontId="1"/>
  </si>
  <si>
    <t>斜め左に曲がる</t>
    <rPh sb="0" eb="1">
      <t>ナナ</t>
    </rPh>
    <rPh sb="2" eb="3">
      <t>ヒダリ</t>
    </rPh>
    <rPh sb="4" eb="5">
      <t>マ</t>
    </rPh>
    <phoneticPr fontId="1"/>
  </si>
  <si>
    <t>ver.NC</t>
    <phoneticPr fontId="2"/>
  </si>
  <si>
    <t>阿倉川西富田線</t>
    <rPh sb="3" eb="4">
      <t>ニシ</t>
    </rPh>
    <rPh sb="4" eb="6">
      <t>トミタ</t>
    </rPh>
    <rPh sb="6" eb="7">
      <t>セン</t>
    </rPh>
    <phoneticPr fontId="1"/>
  </si>
  <si>
    <t>赤堀山城線</t>
    <rPh sb="0" eb="2">
      <t>アカホリ</t>
    </rPh>
    <rPh sb="2" eb="3">
      <t>ヤマ</t>
    </rPh>
    <rPh sb="3" eb="4">
      <t>シロ</t>
    </rPh>
    <rPh sb="4" eb="5">
      <t>セン</t>
    </rPh>
    <phoneticPr fontId="1"/>
  </si>
  <si>
    <t>西阿倉川南　</t>
    <rPh sb="0" eb="1">
      <t>ニシ</t>
    </rPh>
    <rPh sb="1" eb="4">
      <t>アクラガワ</t>
    </rPh>
    <rPh sb="4" eb="5">
      <t>ミナミ</t>
    </rPh>
    <phoneticPr fontId="1"/>
  </si>
  <si>
    <t>松本街道</t>
    <rPh sb="0" eb="4">
      <t>マツモトカイドウ</t>
    </rPh>
    <phoneticPr fontId="1"/>
  </si>
  <si>
    <t>県道44号線</t>
    <rPh sb="0" eb="2">
      <t>ケンドウ</t>
    </rPh>
    <rPh sb="4" eb="6">
      <t>ゴウセン</t>
    </rPh>
    <phoneticPr fontId="1"/>
  </si>
  <si>
    <t>日永五南　交通量が多いため走行に注意</t>
    <rPh sb="0" eb="1">
      <t>ニチ</t>
    </rPh>
    <rPh sb="1" eb="2">
      <t>ナガ</t>
    </rPh>
    <rPh sb="2" eb="3">
      <t>ゴ</t>
    </rPh>
    <rPh sb="3" eb="4">
      <t>ミナミ</t>
    </rPh>
    <rPh sb="5" eb="8">
      <t>コウツウリョウ</t>
    </rPh>
    <rPh sb="9" eb="10">
      <t>オオ</t>
    </rPh>
    <rPh sb="13" eb="15">
      <t>ソウコウ</t>
    </rPh>
    <rPh sb="16" eb="18">
      <t>チュウイ</t>
    </rPh>
    <phoneticPr fontId="1"/>
  </si>
  <si>
    <t>国道1→県道103→県道8</t>
    <rPh sb="0" eb="2">
      <t>コクドウ</t>
    </rPh>
    <rPh sb="4" eb="6">
      <t>ケンドウ</t>
    </rPh>
    <rPh sb="10" eb="12">
      <t>ケンドウ</t>
    </rPh>
    <phoneticPr fontId="1"/>
  </si>
  <si>
    <t>県道645</t>
    <rPh sb="0" eb="2">
      <t>ケンドウ</t>
    </rPh>
    <phoneticPr fontId="1"/>
  </si>
  <si>
    <t>伊勢街道</t>
    <rPh sb="0" eb="2">
      <t>イセ</t>
    </rPh>
    <rPh sb="2" eb="4">
      <t>カイドウ</t>
    </rPh>
    <phoneticPr fontId="1"/>
  </si>
  <si>
    <t>県道143</t>
    <rPh sb="0" eb="2">
      <t>ケンドウ</t>
    </rPh>
    <phoneticPr fontId="1"/>
  </si>
  <si>
    <t>国道23→国道166→県道37</t>
    <rPh sb="0" eb="2">
      <t>コクドウ</t>
    </rPh>
    <rPh sb="5" eb="7">
      <t>コクドウ</t>
    </rPh>
    <rPh sb="11" eb="13">
      <t>ケンドウ</t>
    </rPh>
    <phoneticPr fontId="1"/>
  </si>
  <si>
    <t>県道428</t>
    <rPh sb="0" eb="2">
      <t>ケンドウ</t>
    </rPh>
    <phoneticPr fontId="1"/>
  </si>
  <si>
    <t>県道707</t>
    <rPh sb="0" eb="2">
      <t>ケンドウ</t>
    </rPh>
    <phoneticPr fontId="1"/>
  </si>
  <si>
    <t>斎宮歴史博物館</t>
    <rPh sb="0" eb="1">
      <t>サイ</t>
    </rPh>
    <rPh sb="1" eb="2">
      <t>ミヤ</t>
    </rPh>
    <rPh sb="2" eb="4">
      <t>レキシ</t>
    </rPh>
    <rPh sb="4" eb="7">
      <t>ハクブツカン</t>
    </rPh>
    <phoneticPr fontId="1"/>
  </si>
  <si>
    <t>歴史の道</t>
    <rPh sb="0" eb="2">
      <t>レキシ</t>
    </rPh>
    <rPh sb="3" eb="4">
      <t>ミチ</t>
    </rPh>
    <phoneticPr fontId="1"/>
  </si>
  <si>
    <t>県道37</t>
    <rPh sb="0" eb="2">
      <t>ケンドウ</t>
    </rPh>
    <phoneticPr fontId="1"/>
  </si>
  <si>
    <t>県道32</t>
  </si>
  <si>
    <t>県道32</t>
    <rPh sb="0" eb="2">
      <t>ケンドウ</t>
    </rPh>
    <phoneticPr fontId="1"/>
  </si>
  <si>
    <t>県道23</t>
    <rPh sb="0" eb="2">
      <t>ケンドウ</t>
    </rPh>
    <phoneticPr fontId="1"/>
  </si>
  <si>
    <t>旧熊野街道</t>
    <rPh sb="0" eb="1">
      <t>キュウ</t>
    </rPh>
    <rPh sb="1" eb="3">
      <t>クマノ</t>
    </rPh>
    <rPh sb="3" eb="5">
      <t>カイドウ</t>
    </rPh>
    <phoneticPr fontId="1"/>
  </si>
  <si>
    <t>県道530</t>
    <phoneticPr fontId="1"/>
  </si>
  <si>
    <t>ビーフロード</t>
    <phoneticPr fontId="1"/>
  </si>
  <si>
    <t>県道708</t>
    <rPh sb="0" eb="2">
      <t>ケンドウ</t>
    </rPh>
    <phoneticPr fontId="1"/>
  </si>
  <si>
    <t>国道42</t>
    <rPh sb="0" eb="2">
      <t>コクドウ</t>
    </rPh>
    <phoneticPr fontId="1"/>
  </si>
  <si>
    <t>県道59</t>
    <rPh sb="0" eb="2">
      <t>ケンドウ</t>
    </rPh>
    <phoneticPr fontId="1"/>
  </si>
  <si>
    <t>県道15</t>
    <rPh sb="0" eb="2">
      <t>ケンドウ</t>
    </rPh>
    <phoneticPr fontId="1"/>
  </si>
  <si>
    <t>県道503</t>
    <rPh sb="0" eb="2">
      <t>ケンドウ</t>
    </rPh>
    <phoneticPr fontId="1"/>
  </si>
  <si>
    <t>広域農道グリーンロード</t>
    <rPh sb="0" eb="2">
      <t>コウイキ</t>
    </rPh>
    <rPh sb="2" eb="4">
      <t>ノウドウ</t>
    </rPh>
    <phoneticPr fontId="1"/>
  </si>
  <si>
    <t>県道653</t>
    <rPh sb="0" eb="2">
      <t>ケンドウ</t>
    </rPh>
    <phoneticPr fontId="1"/>
  </si>
  <si>
    <t>県道649</t>
    <rPh sb="0" eb="2">
      <t>ケンドウ</t>
    </rPh>
    <phoneticPr fontId="1"/>
  </si>
  <si>
    <t>県道648</t>
    <rPh sb="0" eb="2">
      <t>ケンドウ</t>
    </rPh>
    <phoneticPr fontId="1"/>
  </si>
  <si>
    <t>県道54</t>
    <rPh sb="0" eb="2">
      <t>ケンドウ</t>
    </rPh>
    <phoneticPr fontId="1"/>
  </si>
  <si>
    <t>堤防沿い</t>
    <rPh sb="0" eb="2">
      <t>テイボウ</t>
    </rPh>
    <rPh sb="2" eb="3">
      <t>ゾ</t>
    </rPh>
    <phoneticPr fontId="1"/>
  </si>
  <si>
    <t>南部広陵公園</t>
    <rPh sb="0" eb="2">
      <t>ナンブ</t>
    </rPh>
    <rPh sb="2" eb="4">
      <t>コウリョウ</t>
    </rPh>
    <rPh sb="4" eb="6">
      <t>コウエン</t>
    </rPh>
    <phoneticPr fontId="1"/>
  </si>
  <si>
    <t>笹川通</t>
    <rPh sb="0" eb="2">
      <t>ササガワ</t>
    </rPh>
    <rPh sb="2" eb="3">
      <t>ドオリ</t>
    </rPh>
    <phoneticPr fontId="1"/>
  </si>
  <si>
    <t>(行きのルートに復帰)</t>
    <rPh sb="1" eb="2">
      <t>イキ</t>
    </rPh>
    <rPh sb="8" eb="10">
      <t>フッキ</t>
    </rPh>
    <phoneticPr fontId="1"/>
  </si>
  <si>
    <t>町屋橋</t>
    <phoneticPr fontId="1"/>
  </si>
  <si>
    <t>┤</t>
  </si>
  <si>
    <t>GOAL</t>
    <phoneticPr fontId="1"/>
  </si>
  <si>
    <t>photo1 歴史の道 今度写真撮りに行きます</t>
    <rPh sb="12" eb="14">
      <t>コンド</t>
    </rPh>
    <rPh sb="14" eb="17">
      <t>シャシント</t>
    </rPh>
    <rPh sb="19" eb="20">
      <t>イ</t>
    </rPh>
    <phoneticPr fontId="1"/>
  </si>
  <si>
    <t>photo2 伊勢神宮</t>
    <phoneticPr fontId="1"/>
  </si>
  <si>
    <t>PhotoControl-2 伊勢神宮</t>
    <phoneticPr fontId="1"/>
  </si>
  <si>
    <t>PhotoControl-1 歴史の道</t>
    <phoneticPr fontId="1"/>
  </si>
  <si>
    <t>PC-1 ミニストップ松坂丹生寺町店</t>
    <phoneticPr fontId="1"/>
  </si>
  <si>
    <t>PC-2 ファミリーマート榊原温泉口店</t>
    <phoneticPr fontId="1"/>
  </si>
  <si>
    <t>要指示</t>
    <rPh sb="0" eb="1">
      <t>ヨウ</t>
    </rPh>
    <rPh sb="1" eb="3">
      <t>シジ</t>
    </rPh>
    <phoneticPr fontId="1"/>
  </si>
  <si>
    <t>レシートをエビデンスとする</t>
    <phoneticPr fontId="1"/>
  </si>
  <si>
    <t>この辺付近で考えてますココに自転車を立て掛けてかなと</t>
    <rPh sb="2" eb="5">
      <t>ヘンフキン</t>
    </rPh>
    <rPh sb="6" eb="7">
      <t>カンガ</t>
    </rPh>
    <rPh sb="14" eb="17">
      <t>ジテンシャ</t>
    </rPh>
    <rPh sb="18" eb="19">
      <t>タ</t>
    </rPh>
    <rPh sb="20" eb="21">
      <t>カ</t>
    </rPh>
    <phoneticPr fontId="1"/>
  </si>
  <si>
    <t>ココの裏にある地図看板でも良いかなと考えてます</t>
    <rPh sb="3" eb="4">
      <t>ウラ</t>
    </rPh>
    <rPh sb="7" eb="11">
      <t>チズカンバン</t>
    </rPh>
    <rPh sb="13" eb="14">
      <t>ヨ</t>
    </rPh>
    <rPh sb="18" eb="19">
      <t>カンガ</t>
    </rPh>
    <phoneticPr fontId="1"/>
  </si>
  <si>
    <t>備考欄は具体的に何をかばいいのか？</t>
    <rPh sb="0" eb="3">
      <t>ビコウラン</t>
    </rPh>
    <rPh sb="4" eb="7">
      <t>グタイテキ</t>
    </rPh>
    <rPh sb="8" eb="9">
      <t>ナニ</t>
    </rPh>
    <phoneticPr fontId="1"/>
  </si>
  <si>
    <t>FINISH : ローソン桑名寿町店</t>
    <rPh sb="13" eb="15">
      <t>クワナ</t>
    </rPh>
    <rPh sb="15" eb="17">
      <t>コトブキチョウ</t>
    </rPh>
    <rPh sb="17" eb="18">
      <t>テン</t>
    </rPh>
    <phoneticPr fontId="1"/>
  </si>
  <si>
    <t>レシートをエビデンスとする　左手に店アリ</t>
    <rPh sb="14" eb="16">
      <t>ヒダリテ</t>
    </rPh>
    <rPh sb="17" eb="18">
      <t>ミセ</t>
    </rPh>
    <phoneticPr fontId="1"/>
  </si>
  <si>
    <t>ココはもう一度実際見に行って確認しようかなと(ストリートビューからは視認できるが)</t>
    <rPh sb="5" eb="7">
      <t>イチド</t>
    </rPh>
    <rPh sb="7" eb="10">
      <t>ジッサイミ</t>
    </rPh>
    <rPh sb="11" eb="12">
      <t>イ</t>
    </rPh>
    <rPh sb="14" eb="16">
      <t>カクニン</t>
    </rPh>
    <rPh sb="34" eb="36">
      <t>シニン</t>
    </rPh>
    <phoneticPr fontId="1"/>
  </si>
  <si>
    <t>2026/2/28  7：00スタート　日出日没　　8時分は改定後に作成するものとする</t>
    <rPh sb="21" eb="22">
      <t>デ</t>
    </rPh>
    <rPh sb="27" eb="29">
      <t>ジブン</t>
    </rPh>
    <rPh sb="30" eb="33">
      <t>カイテイゴ</t>
    </rPh>
    <rPh sb="34" eb="36">
      <t>サクセイ</t>
    </rPh>
    <phoneticPr fontId="1"/>
  </si>
  <si>
    <t>日出日没時間の入力はどんな関数使ってます？</t>
    <rPh sb="0" eb="2">
      <t>ヒジ</t>
    </rPh>
    <rPh sb="2" eb="4">
      <t>ニチボツ</t>
    </rPh>
    <rPh sb="4" eb="6">
      <t>ジカン</t>
    </rPh>
    <rPh sb="7" eb="9">
      <t>ニュウリョク</t>
    </rPh>
    <rPh sb="13" eb="15">
      <t>カンスウ</t>
    </rPh>
    <rPh sb="15" eb="16">
      <t>ツカ</t>
    </rPh>
    <phoneticPr fontId="1"/>
  </si>
  <si>
    <t>県道8</t>
    <rPh sb="0" eb="2">
      <t>ケンドウ</t>
    </rPh>
    <phoneticPr fontId="1"/>
  </si>
  <si>
    <t>県道407</t>
    <rPh sb="0" eb="2">
      <t>ケンドウ</t>
    </rPh>
    <phoneticPr fontId="1"/>
  </si>
  <si>
    <t>県道44</t>
    <rPh sb="0" eb="2">
      <t>ケンドウ</t>
    </rPh>
    <phoneticPr fontId="1"/>
  </si>
  <si>
    <t>道路名称の選定はこうしました</t>
    <rPh sb="0" eb="2">
      <t>ドウロ</t>
    </rPh>
    <rPh sb="2" eb="4">
      <t>メイショウ</t>
    </rPh>
    <rPh sb="5" eb="7">
      <t>センテイ</t>
    </rPh>
    <phoneticPr fontId="1"/>
  </si>
  <si>
    <t>XX</t>
    <phoneticPr fontId="1"/>
  </si>
  <si>
    <t>FINISH受付 : カリルーム</t>
    <phoneticPr fontId="1"/>
  </si>
  <si>
    <t>この辺が少ないのは普段作る側ではなく見る側なのを感じます</t>
    <rPh sb="2" eb="3">
      <t>ヘン</t>
    </rPh>
    <rPh sb="4" eb="5">
      <t>スク</t>
    </rPh>
    <rPh sb="9" eb="11">
      <t>フダン</t>
    </rPh>
    <rPh sb="11" eb="12">
      <t>ツク</t>
    </rPh>
    <rPh sb="13" eb="14">
      <t>ガワ</t>
    </rPh>
    <rPh sb="18" eb="19">
      <t>ミ</t>
    </rPh>
    <rPh sb="20" eb="21">
      <t>ガワ</t>
    </rPh>
    <rPh sb="24" eb="25">
      <t>カン</t>
    </rPh>
    <phoneticPr fontId="1"/>
  </si>
  <si>
    <t>R1</t>
    <phoneticPr fontId="1"/>
  </si>
  <si>
    <t>K143</t>
    <phoneticPr fontId="1"/>
  </si>
  <si>
    <t>市道</t>
  </si>
  <si>
    <t>市道</t>
    <rPh sb="0" eb="2">
      <t>シドウ</t>
    </rPh>
    <phoneticPr fontId="1"/>
  </si>
  <si>
    <t>K44</t>
    <phoneticPr fontId="1"/>
  </si>
  <si>
    <t>K103</t>
    <phoneticPr fontId="1"/>
  </si>
  <si>
    <t>K54</t>
    <phoneticPr fontId="1"/>
  </si>
  <si>
    <t>K645</t>
    <phoneticPr fontId="1"/>
  </si>
  <si>
    <t>R23</t>
    <phoneticPr fontId="1"/>
  </si>
  <si>
    <t>K428</t>
  </si>
  <si>
    <t>K428</t>
    <phoneticPr fontId="1"/>
  </si>
  <si>
    <t>K707</t>
    <phoneticPr fontId="1"/>
  </si>
  <si>
    <t>市道(歴史の道)</t>
    <rPh sb="0" eb="2">
      <t>シドウ</t>
    </rPh>
    <rPh sb="3" eb="5">
      <t>レキシ</t>
    </rPh>
    <rPh sb="6" eb="7">
      <t>ミチ</t>
    </rPh>
    <phoneticPr fontId="1"/>
  </si>
  <si>
    <t>市道(伊勢街道)</t>
    <rPh sb="0" eb="2">
      <t>シドウ</t>
    </rPh>
    <rPh sb="3" eb="5">
      <t>イセ</t>
    </rPh>
    <rPh sb="5" eb="7">
      <t>カイドウ</t>
    </rPh>
    <phoneticPr fontId="1"/>
  </si>
  <si>
    <t>K37&gt;K32</t>
    <phoneticPr fontId="1"/>
  </si>
  <si>
    <t>K12&gt;R23</t>
    <phoneticPr fontId="1"/>
  </si>
  <si>
    <t>K32&gt;K37</t>
    <phoneticPr fontId="1"/>
  </si>
  <si>
    <t>K530</t>
    <phoneticPr fontId="1"/>
  </si>
  <si>
    <t>K708</t>
    <phoneticPr fontId="1"/>
  </si>
  <si>
    <t>R42</t>
    <phoneticPr fontId="1"/>
  </si>
  <si>
    <t>K59</t>
  </si>
  <si>
    <t>K59</t>
    <phoneticPr fontId="1"/>
  </si>
  <si>
    <t>K59&gt;K58</t>
    <phoneticPr fontId="1"/>
  </si>
  <si>
    <t>K15</t>
    <phoneticPr fontId="1"/>
  </si>
  <si>
    <t>市道&gt;K503&gt;市道</t>
    <rPh sb="8" eb="10">
      <t>シドウ</t>
    </rPh>
    <phoneticPr fontId="1"/>
  </si>
  <si>
    <t>K653</t>
    <phoneticPr fontId="1"/>
  </si>
  <si>
    <t>K649</t>
    <phoneticPr fontId="1"/>
  </si>
  <si>
    <t>K648</t>
    <phoneticPr fontId="1"/>
  </si>
  <si>
    <t>K8</t>
    <phoneticPr fontId="1"/>
  </si>
  <si>
    <t>市道&gt;K8</t>
    <phoneticPr fontId="1"/>
  </si>
  <si>
    <t>K407</t>
    <phoneticPr fontId="1"/>
  </si>
  <si>
    <t>K630</t>
    <phoneticPr fontId="1"/>
  </si>
  <si>
    <t>K58</t>
  </si>
  <si>
    <t>市道</t>
    <rPh sb="0" eb="2">
      <t>サセツ</t>
    </rPh>
    <phoneticPr fontId="1"/>
  </si>
  <si>
    <t>左手前に「三重県補聴器センター」</t>
    <rPh sb="0" eb="3">
      <t>ヒダリテマエ</t>
    </rPh>
    <rPh sb="5" eb="8">
      <t>ミエケン</t>
    </rPh>
    <rPh sb="8" eb="11">
      <t>ホチョウキ</t>
    </rPh>
    <phoneticPr fontId="1"/>
  </si>
  <si>
    <t>線路を渡り次の十字路を右折、その後旧東海道を道なりに</t>
    <rPh sb="0" eb="2">
      <t>センロ</t>
    </rPh>
    <rPh sb="3" eb="4">
      <t>ワタ</t>
    </rPh>
    <rPh sb="5" eb="6">
      <t>ツギ</t>
    </rPh>
    <rPh sb="7" eb="10">
      <t>ジュウジロ</t>
    </rPh>
    <rPh sb="11" eb="13">
      <t>ウセツ</t>
    </rPh>
    <rPh sb="16" eb="17">
      <t>ゴ</t>
    </rPh>
    <rPh sb="17" eb="21">
      <t>キュウトウカイドウ</t>
    </rPh>
    <rPh sb="22" eb="23">
      <t>ミチ</t>
    </rPh>
    <phoneticPr fontId="1"/>
  </si>
  <si>
    <t>右奥にすき家</t>
    <rPh sb="0" eb="2">
      <t>ミギオク</t>
    </rPh>
    <rPh sb="5" eb="6">
      <t>ヤ</t>
    </rPh>
    <phoneticPr fontId="1"/>
  </si>
  <si>
    <t>左手前に「町田商店」,右手前に「ファミマ」</t>
    <rPh sb="0" eb="3">
      <t>ヒダリテマエ</t>
    </rPh>
    <rPh sb="5" eb="9">
      <t>マチダショウテン</t>
    </rPh>
    <rPh sb="11" eb="14">
      <t>ミギテマエ</t>
    </rPh>
    <phoneticPr fontId="1"/>
  </si>
  <si>
    <t>左奥に「NISSAN」,右奥に「AOKI」</t>
    <rPh sb="0" eb="1">
      <t>ヒダリ</t>
    </rPh>
    <rPh sb="1" eb="2">
      <t>オク</t>
    </rPh>
    <rPh sb="12" eb="14">
      <t>ミギオク</t>
    </rPh>
    <phoneticPr fontId="1"/>
  </si>
  <si>
    <t>右手前に「HONDA」</t>
    <rPh sb="0" eb="3">
      <t>ミギテマエ</t>
    </rPh>
    <phoneticPr fontId="1"/>
  </si>
  <si>
    <t>左奥に「理容ツシマ」</t>
    <rPh sb="0" eb="1">
      <t>ヒダリ</t>
    </rPh>
    <rPh sb="1" eb="2">
      <t>オク</t>
    </rPh>
    <rPh sb="4" eb="6">
      <t>リヨウ</t>
    </rPh>
    <phoneticPr fontId="1"/>
  </si>
  <si>
    <t>左奥に「うどん宮屋」</t>
    <rPh sb="0" eb="2">
      <t>ヒダリオク</t>
    </rPh>
    <rPh sb="7" eb="8">
      <t>ミヤ</t>
    </rPh>
    <rPh sb="8" eb="9">
      <t>ヤ</t>
    </rPh>
    <phoneticPr fontId="1"/>
  </si>
  <si>
    <t>「おおそうはし」を渡り右折</t>
    <rPh sb="9" eb="10">
      <t>ワタ</t>
    </rPh>
    <rPh sb="11" eb="13">
      <t>ウセツ</t>
    </rPh>
    <phoneticPr fontId="1"/>
  </si>
  <si>
    <t>「櫛田橋」を左折しK428号線方面に</t>
    <rPh sb="1" eb="3">
      <t>クシダ</t>
    </rPh>
    <rPh sb="3" eb="4">
      <t>バシ</t>
    </rPh>
    <rPh sb="6" eb="8">
      <t>サセツ</t>
    </rPh>
    <rPh sb="13" eb="15">
      <t>ゴウセン</t>
    </rPh>
    <rPh sb="15" eb="17">
      <t>ホウメン</t>
    </rPh>
    <phoneticPr fontId="1"/>
  </si>
  <si>
    <t>左手前に「斎宮歴史博物館」</t>
  </si>
  <si>
    <t>線路を渡り突当りを左折</t>
    <rPh sb="0" eb="2">
      <t>センロ</t>
    </rPh>
    <rPh sb="3" eb="4">
      <t>ワタ</t>
    </rPh>
    <rPh sb="5" eb="7">
      <t>ツキアタ</t>
    </rPh>
    <rPh sb="9" eb="11">
      <t>サセツ</t>
    </rPh>
    <phoneticPr fontId="1"/>
  </si>
  <si>
    <t>青看板「5km伊勢→ ←大淀5km」</t>
  </si>
  <si>
    <t>青看板「国道23号⇔伊勢度会」</t>
    <rPh sb="4" eb="6">
      <t>コクドウ</t>
    </rPh>
    <rPh sb="8" eb="9">
      <t>ゴウ</t>
    </rPh>
    <rPh sb="10" eb="12">
      <t>イセ</t>
    </rPh>
    <rPh sb="12" eb="14">
      <t>ワタライ</t>
    </rPh>
    <phoneticPr fontId="1"/>
  </si>
  <si>
    <t>道なりに沿って</t>
    <rPh sb="0" eb="1">
      <t>ミチ</t>
    </rPh>
    <rPh sb="4" eb="5">
      <t>ソ</t>
    </rPh>
    <phoneticPr fontId="1"/>
  </si>
  <si>
    <t>ガススタを左手に左斜めに道に</t>
    <rPh sb="5" eb="7">
      <t>ヒダリテ</t>
    </rPh>
    <rPh sb="8" eb="10">
      <t>ヒダリナナ</t>
    </rPh>
    <rPh sb="12" eb="13">
      <t>ミチ</t>
    </rPh>
    <phoneticPr fontId="1"/>
  </si>
  <si>
    <t>正面に「日本100名城」の看板</t>
    <rPh sb="0" eb="2">
      <t>ショウメン</t>
    </rPh>
    <rPh sb="4" eb="6">
      <t>ニホン</t>
    </rPh>
    <rPh sb="9" eb="11">
      <t>メイジョウ</t>
    </rPh>
    <rPh sb="13" eb="15">
      <t>カンバン</t>
    </rPh>
    <phoneticPr fontId="1"/>
  </si>
  <si>
    <t>「たまるおおはし」手前を右折</t>
    <rPh sb="9" eb="11">
      <t>テマエ</t>
    </rPh>
    <rPh sb="12" eb="14">
      <t>ウセツ</t>
    </rPh>
    <phoneticPr fontId="1"/>
  </si>
  <si>
    <t>左手前に「クリスタルタウン多気町役場」の看板</t>
    <rPh sb="13" eb="16">
      <t>タキチョウ</t>
    </rPh>
    <rPh sb="16" eb="18">
      <t>ヤクバ</t>
    </rPh>
    <rPh sb="20" eb="22">
      <t>カンバン</t>
    </rPh>
    <phoneticPr fontId="1"/>
  </si>
  <si>
    <t>左手前に「ローソン」,左奥に「ミニストップ」</t>
    <rPh sb="0" eb="3">
      <t>ヒダリテマエ</t>
    </rPh>
    <rPh sb="11" eb="12">
      <t>ヒダリ</t>
    </rPh>
    <rPh sb="12" eb="13">
      <t>オク</t>
    </rPh>
    <phoneticPr fontId="1"/>
  </si>
  <si>
    <t>左手前に「ガススタ」</t>
    <rPh sb="0" eb="3">
      <t>ヒダリテマエ</t>
    </rPh>
    <phoneticPr fontId="1"/>
  </si>
  <si>
    <t>右手前に「川合高岡駅」</t>
    <rPh sb="0" eb="3">
      <t>ミギテマエ</t>
    </rPh>
    <rPh sb="5" eb="7">
      <t>カワイ</t>
    </rPh>
    <rPh sb="7" eb="9">
      <t>タカオカ</t>
    </rPh>
    <rPh sb="9" eb="10">
      <t>エキ</t>
    </rPh>
    <phoneticPr fontId="1"/>
  </si>
  <si>
    <t>左手前に「セブンイレブン」</t>
    <rPh sb="0" eb="3">
      <t>ヒダリテマエ</t>
    </rPh>
    <phoneticPr fontId="1"/>
  </si>
  <si>
    <t>線路を渡る</t>
    <rPh sb="0" eb="2">
      <t>センロ</t>
    </rPh>
    <rPh sb="3" eb="4">
      <t>ワタ</t>
    </rPh>
    <phoneticPr fontId="1"/>
  </si>
  <si>
    <t>左奥に「ファミマ」</t>
    <rPh sb="0" eb="2">
      <t>ヒダリオク</t>
    </rPh>
    <phoneticPr fontId="1"/>
  </si>
  <si>
    <t>右奥に「HONDA」</t>
    <rPh sb="0" eb="2">
      <t>ミギオク</t>
    </rPh>
    <phoneticPr fontId="1"/>
  </si>
  <si>
    <t>Photo Control-1</t>
    <phoneticPr fontId="1"/>
  </si>
  <si>
    <t>DNFされる場合は、必ず御連絡下さい！</t>
    <phoneticPr fontId="1"/>
  </si>
  <si>
    <t>≪参考画像≫</t>
    <rPh sb="1" eb="5">
      <t>サンコウガゾウ</t>
    </rPh>
    <phoneticPr fontId="1"/>
  </si>
  <si>
    <t>Photo Control-2</t>
    <phoneticPr fontId="1"/>
  </si>
  <si>
    <t>斎宮歴史博物館前</t>
    <rPh sb="7" eb="8">
      <t>マエ</t>
    </rPh>
    <phoneticPr fontId="1"/>
  </si>
  <si>
    <t>左奥に「RAPOL」</t>
    <rPh sb="0" eb="2">
      <t>ヒダリオク</t>
    </rPh>
    <phoneticPr fontId="1"/>
  </si>
  <si>
    <t>中ノ橋を渡り右折</t>
    <rPh sb="0" eb="1">
      <t>ナカ</t>
    </rPh>
    <rPh sb="2" eb="3">
      <t>ハシ</t>
    </rPh>
    <rPh sb="4" eb="5">
      <t>ワタ</t>
    </rPh>
    <rPh sb="6" eb="8">
      <t>ウセツ</t>
    </rPh>
    <phoneticPr fontId="1"/>
  </si>
  <si>
    <t>木田橋を渡る</t>
    <rPh sb="0" eb="2">
      <t>キダ</t>
    </rPh>
    <rPh sb="2" eb="3">
      <t>ハシ</t>
    </rPh>
    <rPh sb="4" eb="5">
      <t>ワタ</t>
    </rPh>
    <phoneticPr fontId="1"/>
  </si>
  <si>
    <t>堤防沿いを走る</t>
    <rPh sb="0" eb="3">
      <t>テイボウゾ</t>
    </rPh>
    <rPh sb="5" eb="6">
      <t>ハシ</t>
    </rPh>
    <phoneticPr fontId="1"/>
  </si>
  <si>
    <t>貝家橋を渡る</t>
    <rPh sb="4" eb="5">
      <t>ワタ</t>
    </rPh>
    <phoneticPr fontId="1"/>
  </si>
  <si>
    <t>右手前に「au」&lt;正面に「虹橋食堂」</t>
    <rPh sb="0" eb="3">
      <t>ミギテマエ</t>
    </rPh>
    <rPh sb="9" eb="11">
      <t>ショウメン</t>
    </rPh>
    <rPh sb="13" eb="15">
      <t>ニジハシ</t>
    </rPh>
    <rPh sb="15" eb="17">
      <t>ショクドウ</t>
    </rPh>
    <phoneticPr fontId="1"/>
  </si>
  <si>
    <t>「宮川橋」へ,歩道を渡ることを推奨</t>
    <rPh sb="1" eb="3">
      <t>ミヤカワ</t>
    </rPh>
    <rPh sb="3" eb="4">
      <t>ハシ</t>
    </rPh>
    <phoneticPr fontId="1"/>
  </si>
  <si>
    <t>PC1 ミニストップ松坂丹生寺町店</t>
    <phoneticPr fontId="1"/>
  </si>
  <si>
    <t>OPEN 11:09、CLOSE 16:24
レシートを取得して打刻時間をブルベカードに記入。</t>
    <phoneticPr fontId="1"/>
  </si>
  <si>
    <t>OPEN 10:28、CLOSE 14:52
レシートを取得して打刻時間をブルベカードに記入。</t>
    <phoneticPr fontId="1"/>
  </si>
  <si>
    <t>町屋橋北詰S</t>
    <rPh sb="0" eb="1">
      <t>マチ</t>
    </rPh>
    <rPh sb="1" eb="2">
      <t>ヤ</t>
    </rPh>
    <rPh sb="2" eb="3">
      <t>ハシ</t>
    </rPh>
    <rPh sb="3" eb="4">
      <t>キタ</t>
    </rPh>
    <rPh sb="4" eb="5">
      <t>ツ</t>
    </rPh>
    <phoneticPr fontId="1"/>
  </si>
  <si>
    <t>町屋橋南詰S</t>
    <rPh sb="3" eb="4">
      <t>ミナミ</t>
    </rPh>
    <phoneticPr fontId="1"/>
  </si>
  <si>
    <t>西富田S</t>
    <phoneticPr fontId="1"/>
  </si>
  <si>
    <t>西阿倉川南S</t>
    <phoneticPr fontId="1"/>
  </si>
  <si>
    <t>柏町北S</t>
    <rPh sb="0" eb="2">
      <t>カシワマチ</t>
    </rPh>
    <rPh sb="2" eb="3">
      <t>キタ</t>
    </rPh>
    <phoneticPr fontId="1"/>
  </si>
  <si>
    <t>日永五南S</t>
    <rPh sb="0" eb="1">
      <t>ヒ</t>
    </rPh>
    <rPh sb="1" eb="2">
      <t>ナガ</t>
    </rPh>
    <rPh sb="2" eb="3">
      <t>ゴ</t>
    </rPh>
    <rPh sb="3" eb="4">
      <t>ミナミ</t>
    </rPh>
    <phoneticPr fontId="1"/>
  </si>
  <si>
    <t>裁判所前S</t>
    <rPh sb="0" eb="3">
      <t>サイバンショ</t>
    </rPh>
    <rPh sb="3" eb="4">
      <t>マエ</t>
    </rPh>
    <phoneticPr fontId="1"/>
  </si>
  <si>
    <t>飯野寺家S</t>
    <rPh sb="0" eb="1">
      <t>メシ</t>
    </rPh>
    <rPh sb="1" eb="3">
      <t>ノデラ</t>
    </rPh>
    <rPh sb="3" eb="4">
      <t>イエ</t>
    </rPh>
    <phoneticPr fontId="1"/>
  </si>
  <si>
    <t>櫛田橋南詰S</t>
    <rPh sb="3" eb="4">
      <t>ミナミ</t>
    </rPh>
    <rPh sb="4" eb="5">
      <t>ツ</t>
    </rPh>
    <phoneticPr fontId="1"/>
  </si>
  <si>
    <t>明野S</t>
    <rPh sb="0" eb="1">
      <t>ア</t>
    </rPh>
    <rPh sb="1" eb="2">
      <t>ノ</t>
    </rPh>
    <phoneticPr fontId="1"/>
  </si>
  <si>
    <t>宇治浦田町S</t>
    <rPh sb="0" eb="2">
      <t>ウジ</t>
    </rPh>
    <rPh sb="2" eb="4">
      <t>ウラタ</t>
    </rPh>
    <rPh sb="4" eb="5">
      <t>チョウ</t>
    </rPh>
    <phoneticPr fontId="1"/>
  </si>
  <si>
    <t>度会橋西詰S</t>
    <rPh sb="0" eb="2">
      <t>ワタライ</t>
    </rPh>
    <rPh sb="2" eb="3">
      <t>バシ</t>
    </rPh>
    <rPh sb="3" eb="4">
      <t>ニシ</t>
    </rPh>
    <rPh sb="4" eb="5">
      <t>ツ</t>
    </rPh>
    <phoneticPr fontId="1"/>
  </si>
  <si>
    <t>相可1区S</t>
    <rPh sb="0" eb="1">
      <t>ソウ</t>
    </rPh>
    <rPh sb="3" eb="4">
      <t>ク</t>
    </rPh>
    <phoneticPr fontId="1"/>
  </si>
  <si>
    <t>八太町北S</t>
    <rPh sb="0" eb="1">
      <t>ハチ</t>
    </rPh>
    <rPh sb="1" eb="2">
      <t>タ</t>
    </rPh>
    <rPh sb="2" eb="3">
      <t>マチ</t>
    </rPh>
    <rPh sb="3" eb="4">
      <t>キタ</t>
    </rPh>
    <phoneticPr fontId="1"/>
  </si>
  <si>
    <t>桂瀬町S</t>
    <phoneticPr fontId="1"/>
  </si>
  <si>
    <t>丹生寺町S</t>
    <phoneticPr fontId="1"/>
  </si>
  <si>
    <t>宮古西S</t>
    <phoneticPr fontId="1"/>
  </si>
  <si>
    <t>PC2 ファミリーマート榊原温泉口店S</t>
    <phoneticPr fontId="1"/>
  </si>
  <si>
    <t>津市役所安濃支所東S</t>
    <rPh sb="0" eb="1">
      <t>ツ</t>
    </rPh>
    <rPh sb="1" eb="4">
      <t>シヤクショ</t>
    </rPh>
    <rPh sb="4" eb="6">
      <t>アンノウ</t>
    </rPh>
    <rPh sb="6" eb="8">
      <t>シショ</t>
    </rPh>
    <rPh sb="8" eb="9">
      <t>ヒガシ</t>
    </rPh>
    <phoneticPr fontId="1"/>
  </si>
  <si>
    <t>中ノ橋南S</t>
    <rPh sb="3" eb="4">
      <t>ミナミ</t>
    </rPh>
    <phoneticPr fontId="1"/>
  </si>
  <si>
    <t>中ノ橋北詰S</t>
    <phoneticPr fontId="1"/>
  </si>
  <si>
    <t>西之城戸S</t>
    <phoneticPr fontId="1"/>
  </si>
  <si>
    <t>国府町東S</t>
    <phoneticPr fontId="1"/>
  </si>
  <si>
    <t>汲川原橋南詰S</t>
    <rPh sb="0" eb="1">
      <t>キュウ</t>
    </rPh>
    <rPh sb="1" eb="3">
      <t>カワハラ</t>
    </rPh>
    <rPh sb="2" eb="3">
      <t>ハラ</t>
    </rPh>
    <rPh sb="3" eb="4">
      <t>ハシ</t>
    </rPh>
    <rPh sb="4" eb="5">
      <t>ミナミ</t>
    </rPh>
    <rPh sb="5" eb="6">
      <t>ツ</t>
    </rPh>
    <phoneticPr fontId="1"/>
  </si>
  <si>
    <t>羽山二丁目S</t>
    <rPh sb="0" eb="2">
      <t>ハヤマ</t>
    </rPh>
    <rPh sb="2" eb="5">
      <t>ニチョウメ</t>
    </rPh>
    <phoneticPr fontId="1"/>
  </si>
  <si>
    <t>木田橋南詰S</t>
    <phoneticPr fontId="1"/>
  </si>
  <si>
    <t>木田町S</t>
    <phoneticPr fontId="1"/>
  </si>
  <si>
    <t>国分町南S</t>
    <rPh sb="0" eb="2">
      <t>コクブン</t>
    </rPh>
    <rPh sb="2" eb="3">
      <t>チョウ</t>
    </rPh>
    <rPh sb="3" eb="4">
      <t>ミナミ</t>
    </rPh>
    <phoneticPr fontId="1"/>
  </si>
  <si>
    <t>貝家橋南詰S</t>
    <phoneticPr fontId="1"/>
  </si>
  <si>
    <t>波木町S</t>
    <phoneticPr fontId="1"/>
  </si>
  <si>
    <t>南部広陵公園前S</t>
    <rPh sb="6" eb="7">
      <t>マエ</t>
    </rPh>
    <phoneticPr fontId="1"/>
  </si>
  <si>
    <r>
      <t xml:space="preserve">左奥に「南部広陵公園」,左手前に「YAMAHA」
</t>
    </r>
    <r>
      <rPr>
        <b/>
        <sz val="9"/>
        <rFont val="ＭＳ Ｐ明朝"/>
        <family val="1"/>
        <charset val="128"/>
      </rPr>
      <t>以降交通量増加、走行注意。</t>
    </r>
    <rPh sb="0" eb="2">
      <t>ヒダリオク</t>
    </rPh>
    <rPh sb="4" eb="6">
      <t>ナンブ</t>
    </rPh>
    <rPh sb="6" eb="8">
      <t>コウリョウ</t>
    </rPh>
    <rPh sb="8" eb="10">
      <t>コウエン</t>
    </rPh>
    <rPh sb="12" eb="13">
      <t>ヒダリ</t>
    </rPh>
    <rPh sb="13" eb="15">
      <t>テマエ</t>
    </rPh>
    <rPh sb="25" eb="27">
      <t>イコウ</t>
    </rPh>
    <rPh sb="27" eb="30">
      <t>コウツ</t>
    </rPh>
    <rPh sb="30" eb="32">
      <t>ゾウカ</t>
    </rPh>
    <rPh sb="33" eb="37">
      <t>ソウコウチュウイ</t>
    </rPh>
    <phoneticPr fontId="1"/>
  </si>
  <si>
    <t>西伊倉S</t>
    <rPh sb="0" eb="1">
      <t>ニシ</t>
    </rPh>
    <rPh sb="1" eb="3">
      <t>イクラ</t>
    </rPh>
    <phoneticPr fontId="1"/>
  </si>
  <si>
    <t>西浦二丁目S</t>
    <rPh sb="0" eb="2">
      <t>ニシウラ</t>
    </rPh>
    <rPh sb="2" eb="5">
      <t>ニチョウメ</t>
    </rPh>
    <phoneticPr fontId="1"/>
  </si>
  <si>
    <t>有楽町S</t>
    <rPh sb="0" eb="3">
      <t>ユウラクチョウ</t>
    </rPh>
    <phoneticPr fontId="1"/>
  </si>
  <si>
    <t>町屋橋は歩道を使用することを強く推奨。</t>
    <rPh sb="0" eb="1">
      <t>マチ</t>
    </rPh>
    <rPh sb="1" eb="2">
      <t>ヤ</t>
    </rPh>
    <rPh sb="2" eb="3">
      <t>ハシ</t>
    </rPh>
    <rPh sb="4" eb="6">
      <t>ホドウ</t>
    </rPh>
    <rPh sb="7" eb="9">
      <t>シヨウ</t>
    </rPh>
    <rPh sb="14" eb="15">
      <t>ツヨ</t>
    </rPh>
    <rPh sb="16" eb="18">
      <t>スイショウ</t>
    </rPh>
    <phoneticPr fontId="1"/>
  </si>
  <si>
    <t>&lt;注意&gt; 左折専用レーンの渡り方</t>
    <rPh sb="1" eb="3">
      <t>チュウイ</t>
    </rPh>
    <rPh sb="5" eb="7">
      <t>サセツ</t>
    </rPh>
    <rPh sb="7" eb="9">
      <t>センヨウ</t>
    </rPh>
    <rPh sb="13" eb="14">
      <t>ワタ</t>
    </rPh>
    <rPh sb="15" eb="16">
      <t>カタ</t>
    </rPh>
    <phoneticPr fontId="1"/>
  </si>
  <si>
    <t>右側
(右折)</t>
    <rPh sb="0" eb="2">
      <t>ミギガワ</t>
    </rPh>
    <phoneticPr fontId="1"/>
  </si>
  <si>
    <t>PhotoControl-1 歴史の道</t>
    <rPh sb="15" eb="17">
      <t>レキシ</t>
    </rPh>
    <rPh sb="18" eb="19">
      <t>ミチ</t>
    </rPh>
    <phoneticPr fontId="1"/>
  </si>
  <si>
    <t>2026/2/23  7：00スタート　日出 6:30、日没 17:42</t>
    <rPh sb="21" eb="22">
      <t>デ</t>
    </rPh>
    <phoneticPr fontId="1"/>
  </si>
  <si>
    <r>
      <t>右奥に「ミニストップ」、</t>
    </r>
    <r>
      <rPr>
        <b/>
        <sz val="9"/>
        <rFont val="ＭＳ Ｐ明朝"/>
        <family val="1"/>
        <charset val="128"/>
      </rPr>
      <t>合流に注意。</t>
    </r>
    <rPh sb="0" eb="2">
      <t>ミギオク</t>
    </rPh>
    <rPh sb="12" eb="14">
      <t>ゴウリュウ</t>
    </rPh>
    <rPh sb="15" eb="17">
      <t>チュウイ</t>
    </rPh>
    <phoneticPr fontId="1"/>
  </si>
  <si>
    <t>「史跡斎宮跡」の道案内看板を撮影しフィニッシュ受付でスタッフへ提示。右折方向へ。</t>
    <rPh sb="1" eb="3">
      <t>シセキ</t>
    </rPh>
    <rPh sb="3" eb="4">
      <t>サイ</t>
    </rPh>
    <rPh sb="4" eb="5">
      <t>ミヤ</t>
    </rPh>
    <rPh sb="5" eb="6">
      <t>アト</t>
    </rPh>
    <rPh sb="8" eb="11">
      <t>ミチアンナイ</t>
    </rPh>
    <rPh sb="11" eb="13">
      <t>カンバン</t>
    </rPh>
    <rPh sb="14" eb="16">
      <t>サツエイ</t>
    </rPh>
    <rPh sb="23" eb="25">
      <t>ウケツケ</t>
    </rPh>
    <rPh sb="31" eb="33">
      <t>テイジ</t>
    </rPh>
    <rPh sb="34" eb="36">
      <t>ウセツ</t>
    </rPh>
    <rPh sb="36" eb="38">
      <t>ホウコウ</t>
    </rPh>
    <phoneticPr fontId="1"/>
  </si>
  <si>
    <t>K32</t>
    <phoneticPr fontId="1"/>
  </si>
  <si>
    <t>PhotoControl-2 伊勢神宮(内宮)</t>
    <rPh sb="20" eb="22">
      <t>ナイグウ</t>
    </rPh>
    <phoneticPr fontId="1"/>
  </si>
  <si>
    <t>左側
(直進)</t>
    <rPh sb="0" eb="2">
      <t>ヒダリガワ</t>
    </rPh>
    <rPh sb="4" eb="6">
      <t>チョクシン</t>
    </rPh>
    <phoneticPr fontId="1"/>
  </si>
  <si>
    <t>「伊勢神宮内宮の鳥居」など当地を訪問した証拠写真を撮影してフィニッシュ受付にてスタッフへ提示。ロータリーを直進。</t>
    <rPh sb="1" eb="5">
      <t>イセジングウ</t>
    </rPh>
    <rPh sb="5" eb="7">
      <t>ナイグウ</t>
    </rPh>
    <rPh sb="8" eb="10">
      <t>トリイ</t>
    </rPh>
    <rPh sb="13" eb="15">
      <t>トウチ</t>
    </rPh>
    <rPh sb="16" eb="18">
      <t>ホウモン</t>
    </rPh>
    <rPh sb="20" eb="22">
      <t>ショウコ</t>
    </rPh>
    <rPh sb="22" eb="24">
      <t>シャシン</t>
    </rPh>
    <rPh sb="25" eb="27">
      <t>サツエイ</t>
    </rPh>
    <rPh sb="35" eb="37">
      <t>ウケツケ</t>
    </rPh>
    <rPh sb="44" eb="46">
      <t>テイジ</t>
    </rPh>
    <rPh sb="53" eb="55">
      <t>チョクシン</t>
    </rPh>
    <phoneticPr fontId="1"/>
  </si>
  <si>
    <t>右手前に「DCM」</t>
    <rPh sb="0" eb="3">
      <t>ミギテマエ</t>
    </rPh>
    <phoneticPr fontId="1"/>
  </si>
  <si>
    <t>左手前「パン屋」</t>
    <rPh sb="0" eb="3">
      <t>ヒダリテマエ</t>
    </rPh>
    <rPh sb="6" eb="7">
      <t>ヤ</t>
    </rPh>
    <phoneticPr fontId="1"/>
  </si>
  <si>
    <t>左手前 ローソン</t>
    <rPh sb="0" eb="3">
      <t>ヒダリテマエ</t>
    </rPh>
    <phoneticPr fontId="1"/>
  </si>
  <si>
    <t>FINISH : THE KARI ROOM</t>
    <phoneticPr fontId="1"/>
  </si>
  <si>
    <t>右側</t>
    <rPh sb="0" eb="2">
      <t>ミギガワ</t>
    </rPh>
    <phoneticPr fontId="1"/>
  </si>
  <si>
    <t>市道
(広域農道グリーンロード)</t>
    <rPh sb="0" eb="2">
      <t>シドウ</t>
    </rPh>
    <rPh sb="4" eb="6">
      <t>コウイキ</t>
    </rPh>
    <rPh sb="6" eb="8">
      <t>ノウドウ</t>
    </rPh>
    <phoneticPr fontId="1"/>
  </si>
  <si>
    <t>右奥に「カメラのキタムラ」　ここから往路のルートに復帰</t>
    <rPh sb="0" eb="2">
      <t>ミギオク</t>
    </rPh>
    <rPh sb="18" eb="20">
      <t>オウロ</t>
    </rPh>
    <rPh sb="25" eb="27">
      <t>フッキ</t>
    </rPh>
    <phoneticPr fontId="1"/>
  </si>
  <si>
    <t>2026/2/23  8：00スタート　日出 6:30、日没 17:42</t>
    <rPh sb="21" eb="22">
      <t>デ</t>
    </rPh>
    <phoneticPr fontId="1"/>
  </si>
  <si>
    <t>CLOSE 8:30 装備チェック後、順次スタート。</t>
    <rPh sb="11" eb="13">
      <t>ソウビ</t>
    </rPh>
    <rPh sb="17" eb="18">
      <t>ゴ</t>
    </rPh>
    <rPh sb="19" eb="21">
      <t>ジュンジ</t>
    </rPh>
    <phoneticPr fontId="1"/>
  </si>
  <si>
    <t>OPEN 11:28、CLOSE 15:52
レシートを取得して打刻時間をブルベカードに記入。</t>
    <phoneticPr fontId="1"/>
  </si>
  <si>
    <t>OPEN 12:09、CLOSE 17:24
レシートを取得して打刻時間をブルベカードに記入。</t>
    <phoneticPr fontId="1"/>
  </si>
  <si>
    <t>OPEN 12:53、CLOSE 20:30　(会場は15:00開場予定)
駐輪場に止め、受付へ入室。ブルべカードに必要事項を記入してスタッフへ提出。</t>
    <rPh sb="38" eb="41">
      <t>チュウリンジョウ</t>
    </rPh>
    <rPh sb="42" eb="43">
      <t>ト</t>
    </rPh>
    <rPh sb="45" eb="47">
      <t>ウケツケ</t>
    </rPh>
    <rPh sb="48" eb="50">
      <t>ニュウシツ</t>
    </rPh>
    <rPh sb="58" eb="62">
      <t>ヒツヨウジコウ</t>
    </rPh>
    <rPh sb="63" eb="65">
      <t>キニュウ</t>
    </rPh>
    <rPh sb="72" eb="74">
      <t>テイシュツ</t>
    </rPh>
    <phoneticPr fontId="1"/>
  </si>
  <si>
    <t>Ver.1.0.0→1.1.0</t>
    <phoneticPr fontId="1"/>
  </si>
  <si>
    <t>#</t>
    <phoneticPr fontId="1"/>
  </si>
  <si>
    <t>場所</t>
    <rPh sb="0" eb="2">
      <t>バショ</t>
    </rPh>
    <phoneticPr fontId="1"/>
  </si>
  <si>
    <t>修正前</t>
    <rPh sb="0" eb="3">
      <t>シュウセイマエ</t>
    </rPh>
    <phoneticPr fontId="1"/>
  </si>
  <si>
    <t>修正後</t>
    <rPh sb="0" eb="3">
      <t>シュウセイゴ</t>
    </rPh>
    <phoneticPr fontId="1"/>
  </si>
  <si>
    <t>21a</t>
    <phoneticPr fontId="1"/>
  </si>
  <si>
    <t>21b</t>
    <phoneticPr fontId="1"/>
  </si>
  <si>
    <t>21c</t>
    <phoneticPr fontId="1"/>
  </si>
  <si>
    <t>中道町S</t>
    <rPh sb="0" eb="3">
      <t>ナカミチマチ</t>
    </rPh>
    <phoneticPr fontId="1"/>
  </si>
  <si>
    <t>K580</t>
    <phoneticPr fontId="1"/>
  </si>
  <si>
    <t>右手前に「ラーメン横綱」</t>
    <rPh sb="0" eb="3">
      <t>ミギテマエ</t>
    </rPh>
    <rPh sb="9" eb="11">
      <t>ヨコヅナ</t>
    </rPh>
    <phoneticPr fontId="1"/>
  </si>
  <si>
    <t>左奥に「BONJOUR」、右手前に「7-11」</t>
    <rPh sb="0" eb="2">
      <t>ヒダリオク</t>
    </rPh>
    <rPh sb="13" eb="16">
      <t>ミギテマエ</t>
    </rPh>
    <phoneticPr fontId="1"/>
  </si>
  <si>
    <t>#全体を削除</t>
    <rPh sb="1" eb="3">
      <t>ゼンタイ</t>
    </rPh>
    <rPh sb="4" eb="6">
      <t>サクジョ</t>
    </rPh>
    <phoneticPr fontId="1"/>
  </si>
  <si>
    <t>ポイントを移動</t>
    <rPh sb="5" eb="7">
      <t>イドウ</t>
    </rPh>
    <phoneticPr fontId="1"/>
  </si>
  <si>
    <t>河芸交番前S</t>
    <rPh sb="0" eb="2">
      <t>カワゲイ</t>
    </rPh>
    <rPh sb="2" eb="5">
      <t>コウバンマエ</t>
    </rPh>
    <phoneticPr fontId="1"/>
  </si>
  <si>
    <t>右奥に交番。以後、交通量多く走行注意。左折レーンを直進することが多いので下記の&lt;注意&gt;の図を要確認。</t>
    <rPh sb="0" eb="2">
      <t>ミギオク</t>
    </rPh>
    <rPh sb="3" eb="5">
      <t>コウバン</t>
    </rPh>
    <rPh sb="6" eb="8">
      <t>イゴ</t>
    </rPh>
    <rPh sb="9" eb="12">
      <t>コウツウリョウ</t>
    </rPh>
    <rPh sb="12" eb="13">
      <t>オオ</t>
    </rPh>
    <rPh sb="14" eb="18">
      <t>ソウコウチュウイ</t>
    </rPh>
    <rPh sb="19" eb="21">
      <t>サセツ</t>
    </rPh>
    <rPh sb="25" eb="27">
      <t>チョクシン</t>
    </rPh>
    <rPh sb="32" eb="33">
      <t>オオ</t>
    </rPh>
    <rPh sb="36" eb="38">
      <t>カキ</t>
    </rPh>
    <rPh sb="40" eb="42">
      <t>チュウイ</t>
    </rPh>
    <rPh sb="44" eb="45">
      <t>ズ</t>
    </rPh>
    <rPh sb="46" eb="49">
      <t>ヨウカクニン</t>
    </rPh>
    <phoneticPr fontId="1"/>
  </si>
  <si>
    <t>K645&gt;市道</t>
    <rPh sb="5" eb="7">
      <t>シドウ</t>
    </rPh>
    <phoneticPr fontId="1"/>
  </si>
  <si>
    <t>ポイントを新設</t>
    <rPh sb="5" eb="7">
      <t>シンセツ</t>
    </rPh>
    <phoneticPr fontId="1"/>
  </si>
  <si>
    <t>削除</t>
    <rPh sb="0" eb="2">
      <t>サクジョ</t>
    </rPh>
    <phoneticPr fontId="1"/>
  </si>
  <si>
    <t>21d</t>
    <phoneticPr fontId="1"/>
  </si>
  <si>
    <t>22～</t>
    <phoneticPr fontId="1"/>
  </si>
  <si>
    <t>以後</t>
    <rPh sb="0" eb="2">
      <t>イゴ</t>
    </rPh>
    <phoneticPr fontId="1"/>
  </si>
  <si>
    <t>#22以後、距離をプラス0.1km</t>
    <rPh sb="3" eb="5">
      <t>イゴ</t>
    </rPh>
    <rPh sb="6" eb="8">
      <t>キョリ</t>
    </rPh>
    <phoneticPr fontId="1"/>
  </si>
  <si>
    <t>形状</t>
    <rPh sb="0" eb="2">
      <t>ケイジョウ</t>
    </rPh>
    <phoneticPr fontId="1"/>
  </si>
  <si>
    <t>ポイント</t>
    <phoneticPr fontId="1"/>
  </si>
  <si>
    <t>泊町北S</t>
    <rPh sb="0" eb="2">
      <t>トマリチョウ</t>
    </rPh>
    <rPh sb="2" eb="3">
      <t>キタ</t>
    </rPh>
    <phoneticPr fontId="1"/>
  </si>
  <si>
    <t>小津町Sを回避する。</t>
    <rPh sb="0" eb="3">
      <t>オヅマチ</t>
    </rPh>
    <rPh sb="5" eb="7">
      <t>カイヒ</t>
    </rPh>
    <phoneticPr fontId="1"/>
  </si>
  <si>
    <t>R23への合流を遅らせるため、伊勢街道通行を継続。</t>
    <rPh sb="5" eb="7">
      <t>ゴウリュウ</t>
    </rPh>
    <rPh sb="8" eb="9">
      <t>オク</t>
    </rPh>
    <rPh sb="15" eb="19">
      <t>イセカイドウ</t>
    </rPh>
    <rPh sb="19" eb="21">
      <t>ツウコウ</t>
    </rPh>
    <rPh sb="22" eb="24">
      <t>ケイゾク</t>
    </rPh>
    <phoneticPr fontId="1"/>
  </si>
  <si>
    <t>ver.1.1.0</t>
    <phoneticPr fontId="2"/>
  </si>
  <si>
    <t>2026BRM223近畿200km桑名 BEGINING OF NEW ERA</t>
    <phoneticPr fontId="1"/>
  </si>
  <si>
    <t>OPEN 13:53、CLOSE 21:30　(会場は15:00開場予定)
駐輪場に止め、受付へ入室。ブルべカードに必要事項を記入してスタッフへ提出。</t>
    <rPh sb="38" eb="41">
      <t>チュウリンジョウ</t>
    </rPh>
    <rPh sb="42" eb="43">
      <t>ト</t>
    </rPh>
    <rPh sb="45" eb="47">
      <t>ウケツケ</t>
    </rPh>
    <rPh sb="48" eb="50">
      <t>ニュウシツ</t>
    </rPh>
    <rPh sb="58" eb="62">
      <t>ヒツヨウジコウ</t>
    </rPh>
    <rPh sb="63" eb="65">
      <t>キニュウ</t>
    </rPh>
    <rPh sb="72" eb="74">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</si>
</sst>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3"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9"/>
      <name val="ＭＳ Ｐ明朝"/>
      <family val="1"/>
      <charset val="128"/>
    </font>
    <font>
      <sz val="11"/>
      <name val="ＭＳ Ｐ明朝"/>
      <family val="1"/>
      <charset val="128"/>
    </font>
    <font>
      <sz val="10"/>
      <name val="ＭＳ Ｐ明朝"/>
      <family val="1"/>
      <charset val="128"/>
    </font>
    <font>
      <b/>
      <sz val="9"/>
      <name val="ＭＳ Ｐ明朝"/>
      <family val="1"/>
      <charset val="128"/>
    </font>
    <font>
      <b/>
      <sz val="11"/>
      <name val="ＭＳ Ｐ明朝"/>
      <family val="1"/>
      <charset val="128"/>
    </font>
    <font>
      <sz val="11"/>
      <color indexed="8"/>
      <name val="ＭＳ Ｐゴシック"/>
      <family val="3"/>
      <charset val="128"/>
    </font>
    <font>
      <u/>
      <sz val="11"/>
      <color theme="10"/>
      <name val="ＭＳ Ｐゴシック"/>
      <family val="3"/>
      <charset val="128"/>
    </font>
    <font>
      <b/>
      <u/>
      <sz val="9"/>
      <name val="ＭＳ Ｐ明朝"/>
      <family val="1"/>
      <charset val="128"/>
    </font>
    <font>
      <sz val="11"/>
      <color theme="1"/>
      <name val="ＭＳ Ｐゴシック"/>
      <family val="3"/>
      <charset val="128"/>
      <scheme val="minor"/>
    </font>
    <font>
      <sz val="11"/>
      <name val="ＭＳ Ｐゴシック"/>
      <family val="3"/>
      <charset val="128"/>
      <scheme val="minor"/>
    </font>
  </fonts>
  <fills count="5">
    <fill>
      <patternFill patternType="none"/>
    </fill>
    <fill>
      <patternFill patternType="gray125"/>
    </fill>
    <fill>
      <patternFill patternType="solid">
        <fgColor rgb="FFFDE9D9"/>
        <bgColor rgb="FFFDE9D9"/>
      </patternFill>
    </fill>
    <fill>
      <patternFill patternType="solid">
        <fgColor rgb="FFFFFF00"/>
        <bgColor indexed="64"/>
      </patternFill>
    </fill>
    <fill>
      <patternFill patternType="solid">
        <fgColor theme="0" tint="-4.9989318521683403E-2"/>
        <bgColor indexed="64"/>
      </patternFill>
    </fill>
  </fills>
  <borders count="9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double">
        <color rgb="FF000000"/>
      </right>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rgb="FF000000"/>
      </left>
      <right/>
      <top style="double">
        <color indexed="64"/>
      </top>
      <bottom style="thin">
        <color rgb="FF000000"/>
      </bottom>
      <diagonal/>
    </border>
    <border>
      <left/>
      <right style="thin">
        <color rgb="FF000000"/>
      </right>
      <top style="double">
        <color indexed="64"/>
      </top>
      <bottom style="thin">
        <color rgb="FF000000"/>
      </bottom>
      <diagonal/>
    </border>
    <border>
      <left style="thin">
        <color rgb="FF000000"/>
      </left>
      <right/>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style="medium">
        <color indexed="64"/>
      </top>
      <bottom/>
      <diagonal/>
    </border>
    <border>
      <left/>
      <right style="thin">
        <color indexed="64"/>
      </right>
      <top/>
      <bottom style="double">
        <color indexed="64"/>
      </bottom>
      <diagonal/>
    </border>
    <border>
      <left/>
      <right style="double">
        <color indexed="64"/>
      </right>
      <top style="medium">
        <color indexed="64"/>
      </top>
      <bottom style="thin">
        <color indexed="64"/>
      </bottom>
      <diagonal/>
    </border>
    <border>
      <left style="thin">
        <color indexed="64"/>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indexed="64"/>
      </top>
      <bottom style="thin">
        <color indexed="64"/>
      </bottom>
      <diagonal/>
    </border>
    <border>
      <left/>
      <right style="thin">
        <color rgb="FF000000"/>
      </right>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medium">
        <color indexed="64"/>
      </right>
      <top style="thin">
        <color indexed="64"/>
      </top>
      <bottom style="thin">
        <color indexed="64"/>
      </bottom>
      <diagonal/>
    </border>
    <border>
      <left style="thin">
        <color rgb="FF000000"/>
      </left>
      <right/>
      <top style="thin">
        <color indexed="64"/>
      </top>
      <bottom style="medium">
        <color indexed="64"/>
      </bottom>
      <diagonal/>
    </border>
    <border>
      <left/>
      <right style="thin">
        <color rgb="FF000000"/>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style="thin">
        <color rgb="FF000000"/>
      </left>
      <right style="medium">
        <color indexed="64"/>
      </right>
      <top style="thin">
        <color indexed="64"/>
      </top>
      <bottom style="medium">
        <color indexed="64"/>
      </bottom>
      <diagonal/>
    </border>
    <border>
      <left/>
      <right style="thin">
        <color rgb="FF000000"/>
      </right>
      <top style="thin">
        <color indexed="64"/>
      </top>
      <bottom/>
      <diagonal/>
    </border>
    <border>
      <left style="thin">
        <color rgb="FF000000"/>
      </left>
      <right style="medium">
        <color indexed="64"/>
      </right>
      <top style="thin">
        <color indexed="64"/>
      </top>
      <bottom/>
      <diagonal/>
    </border>
    <border>
      <left style="thin">
        <color rgb="FF000000"/>
      </left>
      <right style="thin">
        <color rgb="FF000000"/>
      </right>
      <top style="thin">
        <color rgb="FF000000"/>
      </top>
      <bottom style="medium">
        <color indexed="64"/>
      </bottom>
      <diagonal/>
    </border>
    <border>
      <left style="thin">
        <color rgb="FF000000"/>
      </left>
      <right/>
      <top style="thin">
        <color indexed="64"/>
      </top>
      <bottom/>
      <diagonal/>
    </border>
    <border>
      <left style="thin">
        <color indexed="64"/>
      </left>
      <right style="thin">
        <color indexed="64"/>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rgb="FF000000"/>
      </left>
      <right style="double">
        <color rgb="FF000000"/>
      </right>
      <top/>
      <bottom style="thin">
        <color indexed="64"/>
      </bottom>
      <diagonal/>
    </border>
    <border>
      <left style="thin">
        <color rgb="FF000000"/>
      </left>
      <right style="double">
        <color rgb="FF000000"/>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rgb="FF000000"/>
      </left>
      <right/>
      <top/>
      <bottom/>
      <diagonal/>
    </border>
    <border>
      <left/>
      <right style="thin">
        <color rgb="FF000000"/>
      </right>
      <top/>
      <bottom/>
      <diagonal/>
    </border>
    <border>
      <left style="thin">
        <color rgb="FF000000"/>
      </left>
      <right style="medium">
        <color indexed="64"/>
      </right>
      <top/>
      <bottom/>
      <diagonal/>
    </border>
    <border>
      <left style="thin">
        <color rgb="FF000000"/>
      </left>
      <right style="double">
        <color rgb="FF000000"/>
      </right>
      <top/>
      <bottom style="medium">
        <color indexed="64"/>
      </bottom>
      <diagonal/>
    </border>
    <border>
      <left style="thin">
        <color rgb="FF000000"/>
      </left>
      <right style="double">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medium">
        <color indexed="64"/>
      </left>
      <right style="thin">
        <color rgb="FF000000"/>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rgb="FF000000"/>
      </left>
      <right style="thin">
        <color rgb="FF000000"/>
      </right>
      <top/>
      <bottom style="thin">
        <color indexed="64"/>
      </bottom>
      <diagonal/>
    </border>
    <border>
      <left/>
      <right/>
      <top/>
      <bottom style="thin">
        <color rgb="FF000000"/>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rgb="FF000000"/>
      </left>
      <right/>
      <top/>
      <bottom style="medium">
        <color indexed="64"/>
      </bottom>
      <diagonal/>
    </border>
    <border>
      <left/>
      <right style="thin">
        <color rgb="FF000000"/>
      </right>
      <top/>
      <bottom style="medium">
        <color indexed="64"/>
      </bottom>
      <diagonal/>
    </border>
    <border>
      <left style="thin">
        <color indexed="64"/>
      </left>
      <right style="thin">
        <color indexed="64"/>
      </right>
      <top/>
      <bottom style="medium">
        <color indexed="64"/>
      </bottom>
      <diagonal/>
    </border>
    <border>
      <left style="thin">
        <color rgb="FF000000"/>
      </left>
      <right style="thin">
        <color rgb="FF000000"/>
      </right>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double">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000000"/>
      </left>
      <right style="thin">
        <color rgb="FF000000"/>
      </right>
      <top style="thin">
        <color rgb="FF000000"/>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rgb="FF000000"/>
      </right>
      <top/>
      <bottom style="thin">
        <color indexed="64"/>
      </bottom>
      <diagonal/>
    </border>
    <border>
      <left style="thin">
        <color rgb="FF000000"/>
      </left>
      <right/>
      <top/>
      <bottom style="thin">
        <color indexed="64"/>
      </bottom>
      <diagonal/>
    </border>
    <border>
      <left style="thin">
        <color indexed="64"/>
      </left>
      <right style="thin">
        <color indexed="64"/>
      </right>
      <top/>
      <bottom style="thin">
        <color indexed="64"/>
      </bottom>
      <diagonal/>
    </border>
    <border>
      <left style="thin">
        <color rgb="FF000000"/>
      </left>
      <right style="medium">
        <color indexed="64"/>
      </right>
      <top/>
      <bottom style="thin">
        <color indexed="64"/>
      </bottom>
      <diagonal/>
    </border>
    <border>
      <left style="thin">
        <color rgb="FF000000"/>
      </left>
      <right style="double">
        <color rgb="FF000000"/>
      </right>
      <top style="thin">
        <color rgb="FF000000"/>
      </top>
      <bottom style="medium">
        <color indexed="64"/>
      </bottom>
      <diagonal/>
    </border>
    <border>
      <left style="medium">
        <color indexed="64"/>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double">
        <color rgb="FF000000"/>
      </right>
      <top/>
      <bottom/>
      <diagonal/>
    </border>
    <border>
      <left style="thin">
        <color rgb="FF000000"/>
      </left>
      <right style="medium">
        <color indexed="64"/>
      </right>
      <top style="thin">
        <color rgb="FF000000"/>
      </top>
      <bottom/>
      <diagonal/>
    </border>
    <border>
      <left style="thin">
        <color rgb="FF000000"/>
      </left>
      <right style="medium">
        <color indexed="64"/>
      </right>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rgb="FF000000"/>
      </top>
      <bottom/>
      <diagonal/>
    </border>
  </borders>
  <cellStyleXfs count="4">
    <xf numFmtId="0" fontId="0" fillId="0" borderId="0">
      <alignment vertical="center"/>
    </xf>
    <xf numFmtId="0" fontId="8" fillId="0" borderId="0">
      <alignment vertical="center"/>
    </xf>
    <xf numFmtId="9" fontId="8" fillId="0" borderId="0" applyFont="0" applyFill="0" applyBorder="0" applyAlignment="0" applyProtection="0">
      <alignment vertical="center"/>
    </xf>
    <xf numFmtId="0" fontId="9" fillId="0" borderId="0" applyNumberFormat="0" applyFill="0" applyBorder="0" applyAlignment="0" applyProtection="0">
      <alignment vertical="center"/>
    </xf>
  </cellStyleXfs>
  <cellXfs count="240">
    <xf numFmtId="0" fontId="0" fillId="0" borderId="0" xfId="0">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lignment vertical="center"/>
    </xf>
    <xf numFmtId="0" fontId="4" fillId="0" borderId="0" xfId="0" applyFont="1">
      <alignment vertical="center"/>
    </xf>
    <xf numFmtId="176" fontId="3" fillId="0" borderId="0" xfId="0" applyNumberFormat="1" applyFont="1" applyAlignment="1">
      <alignment horizontal="right" vertical="center"/>
    </xf>
    <xf numFmtId="56" fontId="3" fillId="0" borderId="0" xfId="0" quotePrefix="1" applyNumberFormat="1" applyFont="1" applyAlignment="1">
      <alignment horizontal="right" vertical="center" shrinkToFit="1"/>
    </xf>
    <xf numFmtId="0" fontId="3" fillId="2" borderId="0" xfId="0" applyFont="1" applyFill="1" applyAlignment="1">
      <alignment horizontal="center" vertical="center"/>
    </xf>
    <xf numFmtId="176" fontId="3" fillId="0" borderId="0" xfId="0" applyNumberFormat="1" applyFont="1" applyAlignment="1">
      <alignment horizontal="left" vertical="center"/>
    </xf>
    <xf numFmtId="0" fontId="4" fillId="0" borderId="0" xfId="0" applyFont="1" applyAlignment="1">
      <alignment horizontal="right" vertical="center"/>
    </xf>
    <xf numFmtId="0" fontId="3" fillId="0" borderId="12" xfId="0" applyFont="1" applyBorder="1" applyAlignment="1">
      <alignment horizontal="center" vertical="center"/>
    </xf>
    <xf numFmtId="176" fontId="3" fillId="0" borderId="12" xfId="0" applyNumberFormat="1" applyFont="1" applyBorder="1" applyAlignment="1">
      <alignment horizontal="center" vertical="center"/>
    </xf>
    <xf numFmtId="176" fontId="3" fillId="0" borderId="23" xfId="0" applyNumberFormat="1" applyFont="1" applyBorder="1" applyAlignment="1">
      <alignment horizontal="center" vertical="center"/>
    </xf>
    <xf numFmtId="0" fontId="6" fillId="3" borderId="14"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2" xfId="0" applyFont="1" applyFill="1" applyBorder="1">
      <alignment vertical="center"/>
    </xf>
    <xf numFmtId="0" fontId="6" fillId="3" borderId="44" xfId="0" applyFont="1" applyFill="1" applyBorder="1" applyAlignment="1">
      <alignment horizontal="center" vertical="center"/>
    </xf>
    <xf numFmtId="176" fontId="3" fillId="3" borderId="2" xfId="0" applyNumberFormat="1" applyFont="1" applyFill="1" applyBorder="1" applyAlignment="1">
      <alignment horizontal="right" vertical="center"/>
    </xf>
    <xf numFmtId="176" fontId="6" fillId="3" borderId="5" xfId="0" applyNumberFormat="1" applyFont="1" applyFill="1" applyBorder="1">
      <alignment vertical="center"/>
    </xf>
    <xf numFmtId="0" fontId="6" fillId="3" borderId="4" xfId="0" applyFont="1" applyFill="1" applyBorder="1" applyAlignment="1">
      <alignment vertical="center" wrapText="1"/>
    </xf>
    <xf numFmtId="0" fontId="6" fillId="3" borderId="18" xfId="0" applyFont="1" applyFill="1" applyBorder="1" applyAlignment="1">
      <alignment vertical="center" shrinkToFit="1"/>
    </xf>
    <xf numFmtId="0" fontId="7" fillId="0" borderId="0" xfId="0" applyFont="1">
      <alignment vertical="center"/>
    </xf>
    <xf numFmtId="0" fontId="3" fillId="0" borderId="16" xfId="0" applyFont="1" applyBorder="1" applyAlignment="1">
      <alignment horizontal="center" vertical="center"/>
    </xf>
    <xf numFmtId="0" fontId="3" fillId="0" borderId="4" xfId="0" applyFont="1" applyBorder="1" applyAlignment="1">
      <alignment horizontal="center" vertical="center"/>
    </xf>
    <xf numFmtId="0" fontId="3" fillId="0" borderId="19" xfId="0" applyFont="1" applyBorder="1">
      <alignment vertical="center"/>
    </xf>
    <xf numFmtId="0" fontId="3" fillId="0" borderId="2" xfId="0" applyFont="1" applyBorder="1">
      <alignment vertical="center"/>
    </xf>
    <xf numFmtId="176" fontId="3" fillId="0" borderId="1" xfId="0" applyNumberFormat="1" applyFont="1" applyBorder="1" applyAlignment="1">
      <alignment horizontal="right" vertical="center"/>
    </xf>
    <xf numFmtId="176" fontId="3" fillId="0" borderId="5" xfId="0" applyNumberFormat="1" applyFont="1" applyBorder="1">
      <alignment vertical="center"/>
    </xf>
    <xf numFmtId="0" fontId="3" fillId="0" borderId="18" xfId="0" applyFont="1" applyBorder="1" applyAlignment="1">
      <alignment vertical="center" shrinkToFit="1"/>
    </xf>
    <xf numFmtId="0" fontId="3" fillId="0" borderId="24" xfId="0" applyFont="1" applyBorder="1" applyAlignment="1">
      <alignment horizontal="center" vertical="center"/>
    </xf>
    <xf numFmtId="0" fontId="3" fillId="0" borderId="3" xfId="0" applyFont="1" applyBorder="1">
      <alignment vertical="center"/>
    </xf>
    <xf numFmtId="0" fontId="3" fillId="0" borderId="3" xfId="0" applyFont="1" applyBorder="1" applyAlignment="1">
      <alignment vertical="center" wrapText="1"/>
    </xf>
    <xf numFmtId="0" fontId="6" fillId="3" borderId="16"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19" xfId="0" applyFont="1" applyFill="1" applyBorder="1" applyAlignment="1">
      <alignment vertical="center" wrapText="1"/>
    </xf>
    <xf numFmtId="0" fontId="6" fillId="3" borderId="24" xfId="0" applyFont="1" applyFill="1" applyBorder="1" applyAlignment="1">
      <alignment horizontal="center" vertical="center"/>
    </xf>
    <xf numFmtId="176" fontId="6" fillId="3" borderId="1" xfId="0" applyNumberFormat="1" applyFont="1" applyFill="1" applyBorder="1" applyAlignment="1">
      <alignment horizontal="right" vertical="center"/>
    </xf>
    <xf numFmtId="0" fontId="6" fillId="3" borderId="3" xfId="0" applyFont="1" applyFill="1" applyBorder="1" applyAlignment="1">
      <alignment vertical="center" wrapText="1"/>
    </xf>
    <xf numFmtId="0" fontId="3" fillId="0" borderId="1" xfId="0" applyFont="1" applyBorder="1" applyAlignment="1">
      <alignment vertical="center" wrapText="1"/>
    </xf>
    <xf numFmtId="0" fontId="3" fillId="0" borderId="31"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lignment vertical="center"/>
    </xf>
    <xf numFmtId="0" fontId="3" fillId="0" borderId="29" xfId="0" applyFont="1" applyBorder="1" applyAlignment="1">
      <alignment vertical="center" wrapText="1"/>
    </xf>
    <xf numFmtId="0" fontId="3" fillId="0" borderId="30" xfId="0" applyFont="1" applyBorder="1" applyAlignment="1">
      <alignment vertical="center" shrinkToFit="1"/>
    </xf>
    <xf numFmtId="0" fontId="3" fillId="0" borderId="32" xfId="0" applyFont="1" applyBorder="1" applyAlignment="1">
      <alignment horizontal="center" vertical="center"/>
    </xf>
    <xf numFmtId="0" fontId="3" fillId="0" borderId="31" xfId="0" applyFont="1" applyBorder="1">
      <alignment vertical="center"/>
    </xf>
    <xf numFmtId="0" fontId="3" fillId="0" borderId="32" xfId="0" applyFont="1" applyBorder="1">
      <alignment vertical="center"/>
    </xf>
    <xf numFmtId="0" fontId="3" fillId="0" borderId="26" xfId="0" applyFont="1" applyBorder="1">
      <alignment vertical="center"/>
    </xf>
    <xf numFmtId="0" fontId="3" fillId="0" borderId="32" xfId="0" applyFont="1" applyBorder="1" applyAlignment="1">
      <alignment vertical="center" wrapText="1"/>
    </xf>
    <xf numFmtId="0" fontId="3" fillId="0" borderId="33" xfId="0" applyFont="1" applyBorder="1" applyAlignment="1">
      <alignment vertical="center" shrinkToFit="1"/>
    </xf>
    <xf numFmtId="0" fontId="3" fillId="0" borderId="26" xfId="0" applyFont="1" applyBorder="1" applyAlignment="1">
      <alignment vertical="center" wrapText="1"/>
    </xf>
    <xf numFmtId="0" fontId="6" fillId="3" borderId="32" xfId="0" applyFont="1" applyFill="1" applyBorder="1" applyAlignment="1">
      <alignment horizontal="center" vertical="center"/>
    </xf>
    <xf numFmtId="0" fontId="6" fillId="3" borderId="31" xfId="0" applyFont="1" applyFill="1" applyBorder="1">
      <alignment vertical="center"/>
    </xf>
    <xf numFmtId="0" fontId="6" fillId="3" borderId="32" xfId="0" applyFont="1" applyFill="1" applyBorder="1" applyAlignment="1">
      <alignment vertical="center" wrapText="1"/>
    </xf>
    <xf numFmtId="0" fontId="6" fillId="3" borderId="26" xfId="0" applyFont="1" applyFill="1" applyBorder="1">
      <alignment vertical="center"/>
    </xf>
    <xf numFmtId="0" fontId="3" fillId="0" borderId="38" xfId="0" applyFont="1" applyBorder="1" applyAlignment="1">
      <alignment horizontal="center" vertical="center"/>
    </xf>
    <xf numFmtId="0" fontId="3" fillId="0" borderId="41" xfId="0" applyFont="1" applyBorder="1">
      <alignment vertical="center"/>
    </xf>
    <xf numFmtId="0" fontId="3" fillId="0" borderId="42" xfId="0" applyFont="1" applyBorder="1" applyAlignment="1">
      <alignment horizontal="center" vertical="center"/>
    </xf>
    <xf numFmtId="0" fontId="3" fillId="0" borderId="43" xfId="0" applyFont="1" applyBorder="1">
      <alignment vertical="center"/>
    </xf>
    <xf numFmtId="0" fontId="3" fillId="0" borderId="38" xfId="0" applyFont="1" applyBorder="1" applyAlignment="1">
      <alignment vertical="center" wrapText="1"/>
    </xf>
    <xf numFmtId="0" fontId="3" fillId="0" borderId="39" xfId="0" applyFont="1" applyBorder="1" applyAlignment="1">
      <alignment vertical="center" shrinkToFit="1"/>
    </xf>
    <xf numFmtId="0" fontId="6" fillId="3" borderId="34" xfId="0" applyFont="1" applyFill="1" applyBorder="1" applyAlignment="1">
      <alignment horizontal="center" vertical="center"/>
    </xf>
    <xf numFmtId="0" fontId="6" fillId="3" borderId="35"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35" xfId="0" applyFont="1" applyFill="1" applyBorder="1" applyAlignment="1">
      <alignment vertical="center" wrapText="1"/>
    </xf>
    <xf numFmtId="0" fontId="6" fillId="3" borderId="36" xfId="0" applyFont="1" applyFill="1" applyBorder="1">
      <alignment vertical="center"/>
    </xf>
    <xf numFmtId="176" fontId="6" fillId="3" borderId="37" xfId="0" applyNumberFormat="1" applyFont="1" applyFill="1" applyBorder="1" applyAlignment="1">
      <alignment vertical="center" shrinkToFit="1"/>
    </xf>
    <xf numFmtId="176" fontId="3" fillId="0" borderId="45" xfId="0" applyNumberFormat="1" applyFont="1" applyBorder="1">
      <alignment vertical="center"/>
    </xf>
    <xf numFmtId="176" fontId="3" fillId="0" borderId="46" xfId="0" applyNumberFormat="1" applyFont="1" applyBorder="1">
      <alignment vertical="center"/>
    </xf>
    <xf numFmtId="176" fontId="6" fillId="3" borderId="33" xfId="0" applyNumberFormat="1" applyFont="1" applyFill="1" applyBorder="1" applyAlignment="1">
      <alignment vertical="center" shrinkToFit="1"/>
    </xf>
    <xf numFmtId="176" fontId="6" fillId="3" borderId="40" xfId="0" applyNumberFormat="1" applyFont="1" applyFill="1" applyBorder="1" applyAlignment="1">
      <alignment horizontal="right" vertical="center"/>
    </xf>
    <xf numFmtId="0" fontId="4" fillId="0" borderId="0" xfId="0" applyFont="1" applyAlignment="1">
      <alignment horizontal="center" vertical="center"/>
    </xf>
    <xf numFmtId="0" fontId="4" fillId="0" borderId="0" xfId="0" applyFont="1" applyAlignment="1">
      <alignment vertical="center" shrinkToFit="1"/>
    </xf>
    <xf numFmtId="0" fontId="3" fillId="0" borderId="2" xfId="0" applyFont="1" applyBorder="1" applyAlignment="1">
      <alignment vertical="center" wrapText="1"/>
    </xf>
    <xf numFmtId="0" fontId="3" fillId="0" borderId="4" xfId="0" applyFont="1" applyBorder="1">
      <alignment vertical="center"/>
    </xf>
    <xf numFmtId="0" fontId="6" fillId="3" borderId="17" xfId="0" applyFont="1" applyFill="1" applyBorder="1" applyAlignment="1">
      <alignment horizontal="center" vertical="center"/>
    </xf>
    <xf numFmtId="0" fontId="3" fillId="0" borderId="17" xfId="0" applyFont="1" applyBorder="1" applyAlignment="1">
      <alignment horizontal="center" vertical="center"/>
    </xf>
    <xf numFmtId="0" fontId="3" fillId="0" borderId="4" xfId="0" applyFont="1" applyBorder="1" applyAlignment="1">
      <alignment vertical="center" wrapText="1"/>
    </xf>
    <xf numFmtId="176" fontId="3" fillId="0" borderId="18" xfId="0" applyNumberFormat="1" applyFont="1" applyBorder="1" applyAlignment="1">
      <alignment vertical="center" shrinkToFit="1"/>
    </xf>
    <xf numFmtId="0" fontId="3" fillId="0" borderId="19" xfId="0" applyFont="1" applyBorder="1" applyAlignment="1">
      <alignment vertical="center" wrapText="1"/>
    </xf>
    <xf numFmtId="0" fontId="3" fillId="0" borderId="49" xfId="0" applyFont="1" applyBorder="1">
      <alignment vertical="center"/>
    </xf>
    <xf numFmtId="0" fontId="3" fillId="0" borderId="48" xfId="0" applyFont="1" applyBorder="1" applyAlignment="1">
      <alignment horizontal="center" vertical="center"/>
    </xf>
    <xf numFmtId="0" fontId="3" fillId="0" borderId="44" xfId="0" applyFont="1" applyBorder="1">
      <alignment vertical="center"/>
    </xf>
    <xf numFmtId="0" fontId="3" fillId="0" borderId="50" xfId="0" applyFont="1" applyBorder="1" applyAlignment="1">
      <alignment vertical="center" wrapText="1"/>
    </xf>
    <xf numFmtId="0" fontId="3" fillId="0" borderId="51" xfId="0" applyFont="1" applyBorder="1" applyAlignment="1">
      <alignment vertical="center" shrinkToFit="1"/>
    </xf>
    <xf numFmtId="0" fontId="6" fillId="0" borderId="24" xfId="0" applyFont="1" applyBorder="1" applyAlignment="1">
      <alignment horizontal="center" vertical="center"/>
    </xf>
    <xf numFmtId="0" fontId="6" fillId="0" borderId="32" xfId="0" applyFont="1" applyBorder="1" applyAlignment="1">
      <alignment horizontal="center" vertical="center"/>
    </xf>
    <xf numFmtId="0" fontId="6" fillId="0" borderId="31" xfId="0" applyFont="1" applyBorder="1">
      <alignment vertical="center"/>
    </xf>
    <xf numFmtId="0" fontId="6" fillId="0" borderId="33" xfId="0" applyFont="1" applyBorder="1" applyAlignment="1">
      <alignment vertical="center" shrinkToFit="1"/>
    </xf>
    <xf numFmtId="0" fontId="3" fillId="0" borderId="29" xfId="0" applyFont="1" applyBorder="1" applyAlignment="1">
      <alignment horizontal="center" vertical="center"/>
    </xf>
    <xf numFmtId="0" fontId="3" fillId="0" borderId="54" xfId="0" applyFont="1" applyBorder="1">
      <alignment vertical="center"/>
    </xf>
    <xf numFmtId="0" fontId="6" fillId="3" borderId="55" xfId="0" applyFont="1" applyFill="1" applyBorder="1" applyAlignment="1">
      <alignment horizontal="center" vertical="center"/>
    </xf>
    <xf numFmtId="0" fontId="6" fillId="3" borderId="34" xfId="0" applyFont="1" applyFill="1" applyBorder="1">
      <alignment vertical="center"/>
    </xf>
    <xf numFmtId="0" fontId="6" fillId="3" borderId="35" xfId="0" applyFont="1" applyFill="1" applyBorder="1">
      <alignment vertical="center"/>
    </xf>
    <xf numFmtId="176" fontId="6" fillId="3" borderId="52" xfId="0" applyNumberFormat="1" applyFont="1" applyFill="1" applyBorder="1">
      <alignment vertical="center"/>
    </xf>
    <xf numFmtId="0" fontId="6" fillId="3" borderId="3" xfId="0" applyFont="1" applyFill="1" applyBorder="1">
      <alignment vertical="center"/>
    </xf>
    <xf numFmtId="176" fontId="6" fillId="3" borderId="18" xfId="0" applyNumberFormat="1" applyFont="1" applyFill="1" applyBorder="1" applyAlignment="1">
      <alignment vertical="center" shrinkToFit="1"/>
    </xf>
    <xf numFmtId="0" fontId="6" fillId="3" borderId="32" xfId="0" applyFont="1" applyFill="1" applyBorder="1">
      <alignment vertical="center"/>
    </xf>
    <xf numFmtId="176" fontId="6" fillId="3" borderId="53" xfId="0" applyNumberFormat="1" applyFont="1" applyFill="1" applyBorder="1">
      <alignment vertical="center"/>
    </xf>
    <xf numFmtId="0" fontId="6" fillId="3" borderId="49" xfId="0" applyFont="1" applyFill="1" applyBorder="1">
      <alignment vertical="center"/>
    </xf>
    <xf numFmtId="0" fontId="6" fillId="3" borderId="48" xfId="0" applyFont="1" applyFill="1" applyBorder="1" applyAlignment="1">
      <alignment horizontal="center" vertical="center"/>
    </xf>
    <xf numFmtId="0" fontId="6" fillId="3" borderId="44" xfId="0" applyFont="1" applyFill="1" applyBorder="1">
      <alignment vertical="center"/>
    </xf>
    <xf numFmtId="176" fontId="6" fillId="3" borderId="45" xfId="0" applyNumberFormat="1" applyFont="1" applyFill="1" applyBorder="1">
      <alignment vertical="center"/>
    </xf>
    <xf numFmtId="176" fontId="6" fillId="3" borderId="51" xfId="0" applyNumberFormat="1" applyFont="1" applyFill="1" applyBorder="1" applyAlignment="1">
      <alignment vertical="center" shrinkToFit="1"/>
    </xf>
    <xf numFmtId="0" fontId="4" fillId="3" borderId="63" xfId="0" applyFont="1" applyFill="1" applyBorder="1" applyAlignment="1">
      <alignment horizontal="center" vertical="center"/>
    </xf>
    <xf numFmtId="0" fontId="4" fillId="3" borderId="64" xfId="0" applyFont="1" applyFill="1" applyBorder="1" applyAlignment="1">
      <alignment horizontal="center" vertical="center"/>
    </xf>
    <xf numFmtId="0" fontId="4" fillId="3" borderId="64" xfId="0" applyFont="1" applyFill="1" applyBorder="1">
      <alignment vertical="center"/>
    </xf>
    <xf numFmtId="0" fontId="4" fillId="3" borderId="65" xfId="0" applyFont="1" applyFill="1" applyBorder="1" applyAlignment="1">
      <alignment vertical="center" shrinkToFit="1"/>
    </xf>
    <xf numFmtId="0" fontId="3" fillId="0" borderId="27" xfId="0" applyFont="1" applyBorder="1">
      <alignment vertical="center"/>
    </xf>
    <xf numFmtId="0" fontId="3" fillId="0" borderId="67" xfId="0" applyFont="1" applyBorder="1">
      <alignment vertical="center"/>
    </xf>
    <xf numFmtId="176" fontId="3" fillId="0" borderId="2" xfId="0" applyNumberFormat="1" applyFont="1" applyBorder="1" applyAlignment="1">
      <alignment horizontal="right" vertical="center"/>
    </xf>
    <xf numFmtId="0" fontId="3" fillId="0" borderId="68" xfId="0" applyFont="1" applyBorder="1" applyAlignment="1">
      <alignment horizontal="center" vertical="center"/>
    </xf>
    <xf numFmtId="0" fontId="3" fillId="0" borderId="27" xfId="0" applyFont="1" applyBorder="1" applyAlignment="1">
      <alignment vertical="center" wrapText="1"/>
    </xf>
    <xf numFmtId="0" fontId="6" fillId="0" borderId="0" xfId="0" applyFont="1" applyAlignment="1">
      <alignment horizontal="center" vertical="center"/>
    </xf>
    <xf numFmtId="0" fontId="6" fillId="0" borderId="0" xfId="0" applyFont="1">
      <alignment vertical="center"/>
    </xf>
    <xf numFmtId="0" fontId="6" fillId="0" borderId="0" xfId="0" applyFont="1" applyAlignment="1">
      <alignment vertical="center" wrapText="1"/>
    </xf>
    <xf numFmtId="176" fontId="6" fillId="0" borderId="0" xfId="0" applyNumberFormat="1" applyFont="1" applyAlignment="1">
      <alignment horizontal="right" vertical="center"/>
    </xf>
    <xf numFmtId="176" fontId="6" fillId="0" borderId="0" xfId="0" applyNumberFormat="1" applyFont="1">
      <alignment vertical="center"/>
    </xf>
    <xf numFmtId="176" fontId="6" fillId="0" borderId="0" xfId="0" applyNumberFormat="1" applyFont="1" applyAlignment="1">
      <alignment vertical="center" shrinkToFit="1"/>
    </xf>
    <xf numFmtId="0" fontId="6" fillId="3" borderId="72" xfId="0" applyFont="1" applyFill="1" applyBorder="1" applyAlignment="1">
      <alignment horizontal="center" vertical="center"/>
    </xf>
    <xf numFmtId="0" fontId="6" fillId="3" borderId="73" xfId="0" applyFont="1" applyFill="1" applyBorder="1" applyAlignment="1">
      <alignment horizontal="center" vertical="center"/>
    </xf>
    <xf numFmtId="0" fontId="6" fillId="3" borderId="74" xfId="0" applyFont="1" applyFill="1" applyBorder="1" applyAlignment="1">
      <alignment horizontal="center" vertical="center"/>
    </xf>
    <xf numFmtId="0" fontId="6" fillId="3" borderId="75" xfId="0" applyFont="1" applyFill="1" applyBorder="1">
      <alignment vertical="center"/>
    </xf>
    <xf numFmtId="0" fontId="3" fillId="0" borderId="62" xfId="0" applyFont="1" applyBorder="1" applyAlignment="1">
      <alignment horizontal="center" vertical="center"/>
    </xf>
    <xf numFmtId="176" fontId="3" fillId="0" borderId="82" xfId="0" applyNumberFormat="1" applyFont="1" applyBorder="1" applyAlignment="1">
      <alignment horizontal="right" vertical="center"/>
    </xf>
    <xf numFmtId="0" fontId="3" fillId="2" borderId="24" xfId="0" applyFont="1" applyFill="1" applyBorder="1" applyAlignment="1">
      <alignment horizontal="center" vertical="center"/>
    </xf>
    <xf numFmtId="0" fontId="6" fillId="3" borderId="85" xfId="0" applyFont="1" applyFill="1" applyBorder="1" applyAlignment="1">
      <alignment horizontal="center" vertical="center"/>
    </xf>
    <xf numFmtId="0" fontId="6" fillId="3" borderId="8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86" xfId="0" applyFont="1" applyFill="1" applyBorder="1">
      <alignment vertical="center"/>
    </xf>
    <xf numFmtId="0" fontId="6" fillId="3" borderId="87" xfId="0" applyFont="1" applyFill="1" applyBorder="1" applyAlignment="1">
      <alignment horizontal="center" vertical="center"/>
    </xf>
    <xf numFmtId="0" fontId="6" fillId="3" borderId="67" xfId="0" applyFont="1" applyFill="1" applyBorder="1">
      <alignment vertical="center"/>
    </xf>
    <xf numFmtId="176" fontId="6" fillId="3" borderId="82" xfId="0" applyNumberFormat="1" applyFont="1" applyFill="1" applyBorder="1" applyAlignment="1">
      <alignment horizontal="right" vertical="center"/>
    </xf>
    <xf numFmtId="176" fontId="6" fillId="3" borderId="88" xfId="0" applyNumberFormat="1" applyFont="1" applyFill="1" applyBorder="1" applyAlignment="1">
      <alignment vertical="center" shrinkToFit="1"/>
    </xf>
    <xf numFmtId="0" fontId="3" fillId="0" borderId="16" xfId="0" applyFont="1" applyBorder="1">
      <alignment vertical="center"/>
    </xf>
    <xf numFmtId="0" fontId="3" fillId="0" borderId="87" xfId="0" applyFont="1" applyBorder="1" applyAlignment="1">
      <alignment horizontal="center" vertical="center"/>
    </xf>
    <xf numFmtId="0" fontId="3" fillId="0" borderId="67" xfId="0" applyFont="1" applyBorder="1" applyAlignment="1">
      <alignment vertical="center" wrapText="1"/>
    </xf>
    <xf numFmtId="0" fontId="3" fillId="0" borderId="88" xfId="0" applyFont="1" applyBorder="1" applyAlignment="1">
      <alignment vertical="center" shrinkToFit="1"/>
    </xf>
    <xf numFmtId="0" fontId="3" fillId="0" borderId="86" xfId="0" applyFont="1" applyBorder="1" applyAlignment="1">
      <alignment horizontal="center" vertical="center"/>
    </xf>
    <xf numFmtId="0" fontId="3" fillId="0" borderId="86" xfId="0" applyFont="1" applyBorder="1">
      <alignment vertical="center"/>
    </xf>
    <xf numFmtId="176" fontId="3" fillId="0" borderId="33" xfId="0" applyNumberFormat="1" applyFont="1" applyBorder="1" applyAlignment="1">
      <alignment vertical="center" shrinkToFit="1"/>
    </xf>
    <xf numFmtId="0" fontId="3" fillId="0" borderId="0" xfId="0" applyFont="1" applyAlignment="1">
      <alignment horizontal="right" vertical="center"/>
    </xf>
    <xf numFmtId="0" fontId="3" fillId="0" borderId="0" xfId="0" applyFont="1" applyAlignment="1">
      <alignment vertical="center" shrinkToFit="1"/>
    </xf>
    <xf numFmtId="0" fontId="3" fillId="0" borderId="0" xfId="0" applyFont="1" applyAlignment="1">
      <alignment horizontal="left" vertical="center" indent="2"/>
    </xf>
    <xf numFmtId="0" fontId="3" fillId="0" borderId="0" xfId="0" applyFont="1" applyAlignment="1">
      <alignment horizontal="left" vertical="center" indent="4"/>
    </xf>
    <xf numFmtId="0" fontId="3" fillId="0" borderId="66" xfId="0" applyFont="1" applyBorder="1" applyAlignment="1">
      <alignment horizontal="center" vertical="center"/>
    </xf>
    <xf numFmtId="0" fontId="3" fillId="0" borderId="24" xfId="0" applyFont="1" applyBorder="1">
      <alignment vertical="center"/>
    </xf>
    <xf numFmtId="0" fontId="3" fillId="0" borderId="71" xfId="0" applyFont="1" applyBorder="1">
      <alignment vertical="center"/>
    </xf>
    <xf numFmtId="0" fontId="3" fillId="0" borderId="70" xfId="0" applyFont="1" applyBorder="1" applyAlignment="1">
      <alignment vertical="center" shrinkToFit="1"/>
    </xf>
    <xf numFmtId="0" fontId="3" fillId="0" borderId="69" xfId="0" applyFont="1" applyBorder="1" applyAlignment="1">
      <alignment horizontal="center" vertical="center"/>
    </xf>
    <xf numFmtId="0" fontId="3" fillId="0" borderId="83" xfId="0" applyFont="1" applyBorder="1">
      <alignment vertical="center"/>
    </xf>
    <xf numFmtId="0" fontId="3" fillId="0" borderId="84" xfId="0" applyFont="1" applyBorder="1" applyAlignment="1">
      <alignment vertical="center" shrinkToFit="1"/>
    </xf>
    <xf numFmtId="0" fontId="6" fillId="3" borderId="74" xfId="0" applyFont="1" applyFill="1" applyBorder="1">
      <alignment vertical="center"/>
    </xf>
    <xf numFmtId="0" fontId="6" fillId="3" borderId="80" xfId="0" applyFont="1" applyFill="1" applyBorder="1" applyAlignment="1">
      <alignment vertical="center" wrapText="1"/>
    </xf>
    <xf numFmtId="0" fontId="3" fillId="0" borderId="44" xfId="0" applyFont="1" applyBorder="1" applyAlignment="1">
      <alignment vertical="center" wrapText="1"/>
    </xf>
    <xf numFmtId="0" fontId="6" fillId="3" borderId="78" xfId="0" applyFont="1" applyFill="1" applyBorder="1" applyAlignment="1">
      <alignment horizontal="center" vertical="center"/>
    </xf>
    <xf numFmtId="176" fontId="6" fillId="3" borderId="75" xfId="0" applyNumberFormat="1" applyFont="1" applyFill="1" applyBorder="1" applyAlignment="1">
      <alignment horizontal="right" vertical="center"/>
    </xf>
    <xf numFmtId="176" fontId="6" fillId="3" borderId="81" xfId="0" applyNumberFormat="1" applyFont="1" applyFill="1" applyBorder="1" applyAlignment="1">
      <alignment vertical="center" shrinkToFit="1"/>
    </xf>
    <xf numFmtId="0" fontId="10" fillId="0" borderId="0" xfId="0" applyFont="1" applyAlignment="1">
      <alignment horizontal="left" vertical="center" indent="1"/>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7" xfId="0" applyFont="1" applyBorder="1" applyAlignment="1">
      <alignment horizontal="center" vertical="center"/>
    </xf>
    <xf numFmtId="0" fontId="3" fillId="0" borderId="12"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176" fontId="3" fillId="0" borderId="8" xfId="0" applyNumberFormat="1" applyFont="1" applyBorder="1" applyAlignment="1">
      <alignment horizontal="center" vertical="center"/>
    </xf>
    <xf numFmtId="176" fontId="3" fillId="0" borderId="22" xfId="0" applyNumberFormat="1" applyFont="1" applyBorder="1" applyAlignment="1">
      <alignment horizontal="center" vertical="center"/>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 fillId="0" borderId="10"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5" fillId="0" borderId="6" xfId="0" applyFont="1" applyBorder="1" applyAlignment="1">
      <alignment horizontal="center" vertical="center"/>
    </xf>
    <xf numFmtId="0" fontId="5" fillId="0" borderId="11" xfId="0" applyFont="1" applyBorder="1" applyAlignment="1">
      <alignment horizontal="center" vertical="center"/>
    </xf>
    <xf numFmtId="0" fontId="5" fillId="0" borderId="7" xfId="0" applyFont="1" applyBorder="1" applyAlignment="1">
      <alignment horizontal="center" vertical="center" wrapText="1"/>
    </xf>
    <xf numFmtId="0" fontId="5" fillId="0" borderId="12" xfId="0" applyFont="1" applyBorder="1" applyAlignment="1">
      <alignment horizontal="center" vertical="center" wrapText="1"/>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0" xfId="0" applyFont="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47" xfId="0" applyFont="1" applyBorder="1" applyAlignment="1">
      <alignment horizontal="center" vertical="center"/>
    </xf>
    <xf numFmtId="0" fontId="7" fillId="0" borderId="24" xfId="0" applyFont="1" applyBorder="1" applyAlignment="1">
      <alignment horizontal="center" vertical="center"/>
    </xf>
    <xf numFmtId="0" fontId="4" fillId="0" borderId="24" xfId="0" applyFont="1" applyBorder="1" applyAlignment="1">
      <alignment horizontal="center" vertical="center"/>
    </xf>
    <xf numFmtId="0" fontId="3" fillId="4" borderId="17"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19" xfId="0" applyFont="1" applyFill="1" applyBorder="1">
      <alignment vertical="center"/>
    </xf>
    <xf numFmtId="0" fontId="3" fillId="4" borderId="24" xfId="0" applyFont="1" applyFill="1" applyBorder="1" applyAlignment="1">
      <alignment horizontal="center" vertical="center"/>
    </xf>
    <xf numFmtId="0" fontId="3" fillId="4" borderId="3" xfId="0" applyFont="1" applyFill="1" applyBorder="1">
      <alignment vertical="center"/>
    </xf>
    <xf numFmtId="0" fontId="3" fillId="4" borderId="2" xfId="0" applyFont="1" applyFill="1" applyBorder="1">
      <alignment vertical="center"/>
    </xf>
    <xf numFmtId="176" fontId="3" fillId="4" borderId="1" xfId="0" applyNumberFormat="1" applyFont="1" applyFill="1" applyBorder="1" applyAlignment="1">
      <alignment horizontal="right" vertical="center"/>
    </xf>
    <xf numFmtId="176" fontId="3" fillId="4" borderId="5" xfId="0" applyNumberFormat="1" applyFont="1" applyFill="1" applyBorder="1">
      <alignment vertical="center"/>
    </xf>
    <xf numFmtId="0" fontId="3" fillId="4" borderId="3" xfId="0" applyFont="1" applyFill="1" applyBorder="1" applyAlignment="1">
      <alignment vertical="center" wrapText="1"/>
    </xf>
    <xf numFmtId="0" fontId="3" fillId="4" borderId="18" xfId="0" applyFont="1" applyFill="1" applyBorder="1" applyAlignment="1">
      <alignment vertical="center" shrinkToFit="1"/>
    </xf>
    <xf numFmtId="176" fontId="6" fillId="4" borderId="5" xfId="0" applyNumberFormat="1" applyFont="1" applyFill="1" applyBorder="1">
      <alignment vertical="center"/>
    </xf>
    <xf numFmtId="176" fontId="3" fillId="4" borderId="45" xfId="0" applyNumberFormat="1" applyFont="1" applyFill="1" applyBorder="1">
      <alignment vertical="center"/>
    </xf>
    <xf numFmtId="176" fontId="3" fillId="4" borderId="46" xfId="0" applyNumberFormat="1" applyFont="1" applyFill="1" applyBorder="1">
      <alignment vertical="center"/>
    </xf>
    <xf numFmtId="176" fontId="6" fillId="4" borderId="89" xfId="0" applyNumberFormat="1" applyFont="1" applyFill="1" applyBorder="1">
      <alignment vertical="center"/>
    </xf>
    <xf numFmtId="176" fontId="6" fillId="4" borderId="45" xfId="0" applyNumberFormat="1" applyFont="1" applyFill="1" applyBorder="1">
      <alignment vertical="center"/>
    </xf>
    <xf numFmtId="0" fontId="3" fillId="4" borderId="66" xfId="0" applyFont="1" applyFill="1" applyBorder="1">
      <alignment vertical="center"/>
    </xf>
    <xf numFmtId="0" fontId="3" fillId="4" borderId="31" xfId="0" applyFont="1" applyFill="1" applyBorder="1">
      <alignment vertical="center"/>
    </xf>
    <xf numFmtId="0" fontId="3" fillId="4" borderId="62" xfId="0" applyFont="1" applyFill="1" applyBorder="1">
      <alignment vertical="center"/>
    </xf>
    <xf numFmtId="0" fontId="6" fillId="4" borderId="79" xfId="0" applyFont="1" applyFill="1" applyBorder="1">
      <alignment vertical="center"/>
    </xf>
    <xf numFmtId="0" fontId="3" fillId="0" borderId="90"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91" xfId="0" applyFont="1" applyBorder="1">
      <alignment vertical="center"/>
    </xf>
    <xf numFmtId="0" fontId="3" fillId="0" borderId="92" xfId="0" applyFont="1" applyBorder="1">
      <alignment vertical="center"/>
    </xf>
    <xf numFmtId="176" fontId="3" fillId="0" borderId="93" xfId="0" applyNumberFormat="1" applyFont="1" applyBorder="1" applyAlignment="1">
      <alignment horizontal="right" vertical="center"/>
    </xf>
    <xf numFmtId="176" fontId="3" fillId="0" borderId="94" xfId="0" applyNumberFormat="1" applyFont="1" applyBorder="1">
      <alignment vertical="center"/>
    </xf>
    <xf numFmtId="0" fontId="3" fillId="0" borderId="92" xfId="0" applyFont="1" applyBorder="1" applyAlignment="1">
      <alignment vertical="center" wrapText="1"/>
    </xf>
    <xf numFmtId="0" fontId="3" fillId="0" borderId="95" xfId="0" applyFont="1" applyBorder="1" applyAlignment="1">
      <alignment vertical="center" shrinkToFit="1"/>
    </xf>
    <xf numFmtId="0" fontId="3" fillId="4" borderId="16" xfId="0" applyFont="1" applyFill="1" applyBorder="1">
      <alignment vertical="center"/>
    </xf>
    <xf numFmtId="0" fontId="3" fillId="4" borderId="87" xfId="0" applyFont="1" applyFill="1" applyBorder="1" applyAlignment="1">
      <alignment horizontal="center" vertical="center"/>
    </xf>
    <xf numFmtId="0" fontId="3" fillId="4" borderId="4" xfId="0" applyFont="1" applyFill="1" applyBorder="1">
      <alignment vertical="center"/>
    </xf>
    <xf numFmtId="176" fontId="3" fillId="4" borderId="2" xfId="0" applyNumberFormat="1" applyFont="1" applyFill="1" applyBorder="1" applyAlignment="1">
      <alignment horizontal="right" vertical="center"/>
    </xf>
    <xf numFmtId="0" fontId="6" fillId="4" borderId="4" xfId="0" applyFont="1" applyFill="1" applyBorder="1" applyAlignment="1">
      <alignment vertical="center" wrapText="1"/>
    </xf>
    <xf numFmtId="0" fontId="3" fillId="4" borderId="96" xfId="0" applyFont="1" applyFill="1" applyBorder="1" applyAlignment="1">
      <alignment vertical="center" shrinkToFit="1"/>
    </xf>
    <xf numFmtId="0" fontId="3" fillId="4" borderId="24" xfId="0" applyFont="1" applyFill="1" applyBorder="1" applyAlignment="1">
      <alignment horizontal="left" vertical="center"/>
    </xf>
    <xf numFmtId="0" fontId="11" fillId="0" borderId="0" xfId="0" applyFont="1">
      <alignment vertical="center"/>
    </xf>
    <xf numFmtId="0" fontId="11" fillId="4" borderId="24" xfId="0" applyFont="1" applyFill="1" applyBorder="1" applyAlignment="1">
      <alignment horizontal="center" vertical="center"/>
    </xf>
    <xf numFmtId="0" fontId="11" fillId="4" borderId="24" xfId="0" applyFont="1" applyFill="1" applyBorder="1">
      <alignment vertical="center"/>
    </xf>
    <xf numFmtId="0" fontId="12" fillId="4" borderId="19" xfId="0" applyFont="1" applyFill="1" applyBorder="1">
      <alignment vertical="center"/>
    </xf>
    <xf numFmtId="0" fontId="11" fillId="4" borderId="97" xfId="0" applyFont="1" applyFill="1" applyBorder="1" applyAlignment="1">
      <alignment horizontal="left" vertical="center"/>
    </xf>
    <xf numFmtId="0" fontId="11" fillId="4" borderId="69" xfId="0" applyFont="1" applyFill="1" applyBorder="1" applyAlignment="1">
      <alignment horizontal="left" vertical="center"/>
    </xf>
    <xf numFmtId="0" fontId="11" fillId="4" borderId="42" xfId="0" applyFont="1" applyFill="1" applyBorder="1" applyAlignment="1">
      <alignment horizontal="left" vertical="center"/>
    </xf>
    <xf numFmtId="0" fontId="11" fillId="4" borderId="48" xfId="0" applyFont="1" applyFill="1" applyBorder="1" applyAlignment="1">
      <alignment horizontal="left" vertical="center"/>
    </xf>
    <xf numFmtId="0" fontId="11" fillId="4" borderId="87" xfId="0" applyFont="1" applyFill="1" applyBorder="1" applyAlignment="1">
      <alignment horizontal="left" vertical="center"/>
    </xf>
    <xf numFmtId="0" fontId="11" fillId="4" borderId="98" xfId="0" applyFont="1" applyFill="1" applyBorder="1" applyAlignment="1">
      <alignment horizontal="left" vertical="center"/>
    </xf>
    <xf numFmtId="0" fontId="11" fillId="4" borderId="61" xfId="0" applyFont="1" applyFill="1" applyBorder="1" applyAlignment="1">
      <alignment horizontal="left" vertical="center" indent="1"/>
    </xf>
    <xf numFmtId="0" fontId="11" fillId="4" borderId="47" xfId="0" applyFont="1" applyFill="1" applyBorder="1" applyAlignment="1">
      <alignment horizontal="left" vertical="center" indent="1"/>
    </xf>
    <xf numFmtId="0" fontId="11" fillId="4" borderId="97" xfId="0" applyFont="1" applyFill="1" applyBorder="1" applyAlignment="1">
      <alignment horizontal="left" vertical="center" indent="1"/>
    </xf>
    <xf numFmtId="0" fontId="11" fillId="4" borderId="69" xfId="0" applyFont="1" applyFill="1" applyBorder="1" applyAlignment="1">
      <alignment horizontal="left" vertical="center" indent="1"/>
    </xf>
  </cellXfs>
  <cellStyles count="4">
    <cellStyle name="パーセント 2" xfId="2" xr:uid="{50FA6109-4C2E-46E5-AC99-5EF4D192D662}"/>
    <cellStyle name="ハイパーリンク 2" xfId="3" xr:uid="{E1CD0301-876A-4DDF-B69E-441BE8E51FBB}"/>
    <cellStyle name="標準" xfId="0" builtinId="0"/>
    <cellStyle name="標準 2" xfId="1" xr:uid="{29B6A4E6-3B3C-4B5F-A12D-DA74E5A2EE31}"/>
  </cellStyles>
  <dxfs count="0"/>
  <tableStyles count="0" defaultTableStyle="TableStyleMedium2" defaultPivotStyle="PivotStyleLight16"/>
  <colors>
    <mruColors>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9</xdr:col>
      <xdr:colOff>560689</xdr:colOff>
      <xdr:row>59</xdr:row>
      <xdr:rowOff>16526</xdr:rowOff>
    </xdr:from>
    <xdr:to>
      <xdr:col>10</xdr:col>
      <xdr:colOff>26942</xdr:colOff>
      <xdr:row>73</xdr:row>
      <xdr:rowOff>0</xdr:rowOff>
    </xdr:to>
    <xdr:pic>
      <xdr:nvPicPr>
        <xdr:cNvPr id="2" name="図 1">
          <a:extLst>
            <a:ext uri="{FF2B5EF4-FFF2-40B4-BE49-F238E27FC236}">
              <a16:creationId xmlns:a16="http://schemas.microsoft.com/office/drawing/2014/main" id="{B93D8B48-2B8C-44A0-A91D-8CA35750A4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32864" y="9503426"/>
          <a:ext cx="2780953" cy="1983724"/>
        </a:xfrm>
        <a:prstGeom prst="rect">
          <a:avLst/>
        </a:prstGeom>
      </xdr:spPr>
    </xdr:pic>
    <xdr:clientData/>
  </xdr:twoCellAnchor>
  <xdr:twoCellAnchor editAs="oneCell">
    <xdr:from>
      <xdr:col>5</xdr:col>
      <xdr:colOff>285714</xdr:colOff>
      <xdr:row>59</xdr:row>
      <xdr:rowOff>28575</xdr:rowOff>
    </xdr:from>
    <xdr:to>
      <xdr:col>9</xdr:col>
      <xdr:colOff>341917</xdr:colOff>
      <xdr:row>73</xdr:row>
      <xdr:rowOff>9525</xdr:rowOff>
    </xdr:to>
    <xdr:pic>
      <xdr:nvPicPr>
        <xdr:cNvPr id="22" name="図 21">
          <a:extLst>
            <a:ext uri="{FF2B5EF4-FFF2-40B4-BE49-F238E27FC236}">
              <a16:creationId xmlns:a16="http://schemas.microsoft.com/office/drawing/2014/main" id="{74CFAA89-4CAA-6631-DBBB-005920566A44}"/>
            </a:ext>
          </a:extLst>
        </xdr:cNvPr>
        <xdr:cNvPicPr>
          <a:picLocks noChangeAspect="1"/>
        </xdr:cNvPicPr>
      </xdr:nvPicPr>
      <xdr:blipFill>
        <a:blip xmlns:r="http://schemas.openxmlformats.org/officeDocument/2006/relationships" r:embed="rId2"/>
        <a:stretch>
          <a:fillRect/>
        </a:stretch>
      </xdr:blipFill>
      <xdr:spPr>
        <a:xfrm flipH="1">
          <a:off x="3657564" y="9515475"/>
          <a:ext cx="2656528" cy="1981200"/>
        </a:xfrm>
        <a:prstGeom prst="rect">
          <a:avLst/>
        </a:prstGeom>
      </xdr:spPr>
    </xdr:pic>
    <xdr:clientData/>
  </xdr:twoCellAnchor>
  <xdr:twoCellAnchor editAs="oneCell">
    <xdr:from>
      <xdr:col>1</xdr:col>
      <xdr:colOff>0</xdr:colOff>
      <xdr:row>59</xdr:row>
      <xdr:rowOff>95250</xdr:rowOff>
    </xdr:from>
    <xdr:to>
      <xdr:col>4</xdr:col>
      <xdr:colOff>161925</xdr:colOff>
      <xdr:row>73</xdr:row>
      <xdr:rowOff>20505</xdr:rowOff>
    </xdr:to>
    <xdr:pic>
      <xdr:nvPicPr>
        <xdr:cNvPr id="5" name="図 4">
          <a:extLst>
            <a:ext uri="{FF2B5EF4-FFF2-40B4-BE49-F238E27FC236}">
              <a16:creationId xmlns:a16="http://schemas.microsoft.com/office/drawing/2014/main" id="{FEA58599-DE94-B4B3-B1E5-97F6F6DC666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5750" y="9582150"/>
          <a:ext cx="2971800" cy="192550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560689</xdr:colOff>
      <xdr:row>59</xdr:row>
      <xdr:rowOff>16526</xdr:rowOff>
    </xdr:from>
    <xdr:to>
      <xdr:col>10</xdr:col>
      <xdr:colOff>26942</xdr:colOff>
      <xdr:row>73</xdr:row>
      <xdr:rowOff>0</xdr:rowOff>
    </xdr:to>
    <xdr:pic>
      <xdr:nvPicPr>
        <xdr:cNvPr id="2" name="図 1">
          <a:extLst>
            <a:ext uri="{FF2B5EF4-FFF2-40B4-BE49-F238E27FC236}">
              <a16:creationId xmlns:a16="http://schemas.microsoft.com/office/drawing/2014/main" id="{79BD03AD-3D5C-4E0E-9000-C5FCE74F04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48029" y="9960626"/>
          <a:ext cx="2445673" cy="1903714"/>
        </a:xfrm>
        <a:prstGeom prst="rect">
          <a:avLst/>
        </a:prstGeom>
      </xdr:spPr>
    </xdr:pic>
    <xdr:clientData/>
  </xdr:twoCellAnchor>
  <xdr:twoCellAnchor editAs="oneCell">
    <xdr:from>
      <xdr:col>5</xdr:col>
      <xdr:colOff>285714</xdr:colOff>
      <xdr:row>59</xdr:row>
      <xdr:rowOff>28575</xdr:rowOff>
    </xdr:from>
    <xdr:to>
      <xdr:col>9</xdr:col>
      <xdr:colOff>341917</xdr:colOff>
      <xdr:row>73</xdr:row>
      <xdr:rowOff>9525</xdr:rowOff>
    </xdr:to>
    <xdr:pic>
      <xdr:nvPicPr>
        <xdr:cNvPr id="3" name="図 2">
          <a:extLst>
            <a:ext uri="{FF2B5EF4-FFF2-40B4-BE49-F238E27FC236}">
              <a16:creationId xmlns:a16="http://schemas.microsoft.com/office/drawing/2014/main" id="{B25E5F24-65F3-45C4-AB83-E54AD44E70BB}"/>
            </a:ext>
          </a:extLst>
        </xdr:cNvPr>
        <xdr:cNvPicPr>
          <a:picLocks noChangeAspect="1"/>
        </xdr:cNvPicPr>
      </xdr:nvPicPr>
      <xdr:blipFill>
        <a:blip xmlns:r="http://schemas.openxmlformats.org/officeDocument/2006/relationships" r:embed="rId2"/>
        <a:stretch>
          <a:fillRect/>
        </a:stretch>
      </xdr:blipFill>
      <xdr:spPr>
        <a:xfrm flipH="1">
          <a:off x="3333714" y="9972675"/>
          <a:ext cx="2395543" cy="1901190"/>
        </a:xfrm>
        <a:prstGeom prst="rect">
          <a:avLst/>
        </a:prstGeom>
      </xdr:spPr>
    </xdr:pic>
    <xdr:clientData/>
  </xdr:twoCellAnchor>
  <xdr:twoCellAnchor editAs="oneCell">
    <xdr:from>
      <xdr:col>1</xdr:col>
      <xdr:colOff>0</xdr:colOff>
      <xdr:row>59</xdr:row>
      <xdr:rowOff>95250</xdr:rowOff>
    </xdr:from>
    <xdr:to>
      <xdr:col>4</xdr:col>
      <xdr:colOff>161925</xdr:colOff>
      <xdr:row>73</xdr:row>
      <xdr:rowOff>20505</xdr:rowOff>
    </xdr:to>
    <xdr:pic>
      <xdr:nvPicPr>
        <xdr:cNvPr id="4" name="図 3">
          <a:extLst>
            <a:ext uri="{FF2B5EF4-FFF2-40B4-BE49-F238E27FC236}">
              <a16:creationId xmlns:a16="http://schemas.microsoft.com/office/drawing/2014/main" id="{6146A7DE-62F8-4E19-B015-9927E2AAC6D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59080" y="10039350"/>
          <a:ext cx="2699385" cy="184549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388865</xdr:colOff>
      <xdr:row>33</xdr:row>
      <xdr:rowOff>40051</xdr:rowOff>
    </xdr:from>
    <xdr:to>
      <xdr:col>20</xdr:col>
      <xdr:colOff>505239</xdr:colOff>
      <xdr:row>54</xdr:row>
      <xdr:rowOff>93020</xdr:rowOff>
    </xdr:to>
    <xdr:pic>
      <xdr:nvPicPr>
        <xdr:cNvPr id="2" name="図 1">
          <a:extLst>
            <a:ext uri="{FF2B5EF4-FFF2-40B4-BE49-F238E27FC236}">
              <a16:creationId xmlns:a16="http://schemas.microsoft.com/office/drawing/2014/main" id="{1C44B151-94C1-48B5-BD20-EE6C0B571D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23565" y="5574076"/>
          <a:ext cx="4916974" cy="3520069"/>
        </a:xfrm>
        <a:prstGeom prst="rect">
          <a:avLst/>
        </a:prstGeom>
      </xdr:spPr>
    </xdr:pic>
    <xdr:clientData/>
  </xdr:twoCellAnchor>
  <xdr:twoCellAnchor editAs="oneCell">
    <xdr:from>
      <xdr:col>17</xdr:col>
      <xdr:colOff>622752</xdr:colOff>
      <xdr:row>66</xdr:row>
      <xdr:rowOff>1</xdr:rowOff>
    </xdr:from>
    <xdr:to>
      <xdr:col>20</xdr:col>
      <xdr:colOff>320436</xdr:colOff>
      <xdr:row>73</xdr:row>
      <xdr:rowOff>98586</xdr:rowOff>
    </xdr:to>
    <xdr:pic>
      <xdr:nvPicPr>
        <xdr:cNvPr id="3" name="図 2">
          <a:extLst>
            <a:ext uri="{FF2B5EF4-FFF2-40B4-BE49-F238E27FC236}">
              <a16:creationId xmlns:a16="http://schemas.microsoft.com/office/drawing/2014/main" id="{408A8476-7ECC-4A89-A0CE-D5CCCF0102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flipH="1">
          <a:off x="14300652" y="11058526"/>
          <a:ext cx="1755084" cy="1298735"/>
        </a:xfrm>
        <a:prstGeom prst="rect">
          <a:avLst/>
        </a:prstGeom>
      </xdr:spPr>
    </xdr:pic>
    <xdr:clientData/>
  </xdr:twoCellAnchor>
  <xdr:twoCellAnchor editAs="oneCell">
    <xdr:from>
      <xdr:col>17</xdr:col>
      <xdr:colOff>646042</xdr:colOff>
      <xdr:row>74</xdr:row>
      <xdr:rowOff>169818</xdr:rowOff>
    </xdr:from>
    <xdr:to>
      <xdr:col>20</xdr:col>
      <xdr:colOff>323021</xdr:colOff>
      <xdr:row>82</xdr:row>
      <xdr:rowOff>86961</xdr:rowOff>
    </xdr:to>
    <xdr:pic>
      <xdr:nvPicPr>
        <xdr:cNvPr id="4" name="図 3">
          <a:extLst>
            <a:ext uri="{FF2B5EF4-FFF2-40B4-BE49-F238E27FC236}">
              <a16:creationId xmlns:a16="http://schemas.microsoft.com/office/drawing/2014/main" id="{8D7C17FF-87DD-43BE-8B84-E4CEB87CD2F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323942" y="12599943"/>
          <a:ext cx="1734379" cy="1288743"/>
        </a:xfrm>
        <a:prstGeom prst="rect">
          <a:avLst/>
        </a:prstGeom>
      </xdr:spPr>
    </xdr:pic>
    <xdr:clientData/>
  </xdr:twoCellAnchor>
  <xdr:twoCellAnchor editAs="oneCell">
    <xdr:from>
      <xdr:col>13</xdr:col>
      <xdr:colOff>49696</xdr:colOff>
      <xdr:row>8</xdr:row>
      <xdr:rowOff>161516</xdr:rowOff>
    </xdr:from>
    <xdr:to>
      <xdr:col>20</xdr:col>
      <xdr:colOff>648806</xdr:colOff>
      <xdr:row>27</xdr:row>
      <xdr:rowOff>24853</xdr:rowOff>
    </xdr:to>
    <xdr:pic>
      <xdr:nvPicPr>
        <xdr:cNvPr id="5" name="図 4">
          <a:extLst>
            <a:ext uri="{FF2B5EF4-FFF2-40B4-BE49-F238E27FC236}">
              <a16:creationId xmlns:a16="http://schemas.microsoft.com/office/drawing/2014/main" id="{A53D43E2-2D9B-4722-8B62-A14F5C537ED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84396" y="1580741"/>
          <a:ext cx="5399710" cy="2978012"/>
        </a:xfrm>
        <a:prstGeom prst="rect">
          <a:avLst/>
        </a:prstGeom>
      </xdr:spPr>
    </xdr:pic>
    <xdr:clientData/>
  </xdr:twoCellAnchor>
  <xdr:twoCellAnchor>
    <xdr:from>
      <xdr:col>13</xdr:col>
      <xdr:colOff>140804</xdr:colOff>
      <xdr:row>4</xdr:row>
      <xdr:rowOff>99391</xdr:rowOff>
    </xdr:from>
    <xdr:to>
      <xdr:col>14</xdr:col>
      <xdr:colOff>8283</xdr:colOff>
      <xdr:row>6</xdr:row>
      <xdr:rowOff>24851</xdr:rowOff>
    </xdr:to>
    <xdr:cxnSp macro="">
      <xdr:nvCxnSpPr>
        <xdr:cNvPr id="6" name="直線矢印コネクタ 5">
          <a:extLst>
            <a:ext uri="{FF2B5EF4-FFF2-40B4-BE49-F238E27FC236}">
              <a16:creationId xmlns:a16="http://schemas.microsoft.com/office/drawing/2014/main" id="{2DBBB749-BB50-4E0C-9A88-182C9F220EF3}"/>
            </a:ext>
          </a:extLst>
        </xdr:cNvPr>
        <xdr:cNvCxnSpPr/>
      </xdr:nvCxnSpPr>
      <xdr:spPr>
        <a:xfrm flipH="1">
          <a:off x="11075504" y="823291"/>
          <a:ext cx="553279" cy="27788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215348</xdr:colOff>
      <xdr:row>30</xdr:row>
      <xdr:rowOff>115956</xdr:rowOff>
    </xdr:from>
    <xdr:to>
      <xdr:col>13</xdr:col>
      <xdr:colOff>662609</xdr:colOff>
      <xdr:row>32</xdr:row>
      <xdr:rowOff>0</xdr:rowOff>
    </xdr:to>
    <xdr:cxnSp macro="">
      <xdr:nvCxnSpPr>
        <xdr:cNvPr id="7" name="直線矢印コネクタ 6">
          <a:extLst>
            <a:ext uri="{FF2B5EF4-FFF2-40B4-BE49-F238E27FC236}">
              <a16:creationId xmlns:a16="http://schemas.microsoft.com/office/drawing/2014/main" id="{300EDB8C-2291-469E-B682-EF31E0CD2CE6}"/>
            </a:ext>
          </a:extLst>
        </xdr:cNvPr>
        <xdr:cNvCxnSpPr/>
      </xdr:nvCxnSpPr>
      <xdr:spPr>
        <a:xfrm flipH="1">
          <a:off x="11150048" y="5145156"/>
          <a:ext cx="447261" cy="22694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2667000</xdr:colOff>
      <xdr:row>2</xdr:row>
      <xdr:rowOff>99391</xdr:rowOff>
    </xdr:from>
    <xdr:to>
      <xdr:col>13</xdr:col>
      <xdr:colOff>16566</xdr:colOff>
      <xdr:row>12</xdr:row>
      <xdr:rowOff>24848</xdr:rowOff>
    </xdr:to>
    <xdr:cxnSp macro="">
      <xdr:nvCxnSpPr>
        <xdr:cNvPr id="8" name="直線矢印コネクタ 7">
          <a:extLst>
            <a:ext uri="{FF2B5EF4-FFF2-40B4-BE49-F238E27FC236}">
              <a16:creationId xmlns:a16="http://schemas.microsoft.com/office/drawing/2014/main" id="{B4D752F7-2D39-4426-BC17-299B1DA531C4}"/>
            </a:ext>
          </a:extLst>
        </xdr:cNvPr>
        <xdr:cNvCxnSpPr/>
      </xdr:nvCxnSpPr>
      <xdr:spPr>
        <a:xfrm flipH="1">
          <a:off x="9239250" y="470866"/>
          <a:ext cx="1712016" cy="163043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82826</xdr:colOff>
      <xdr:row>7</xdr:row>
      <xdr:rowOff>99391</xdr:rowOff>
    </xdr:from>
    <xdr:to>
      <xdr:col>11</xdr:col>
      <xdr:colOff>281609</xdr:colOff>
      <xdr:row>86</xdr:row>
      <xdr:rowOff>124238</xdr:rowOff>
    </xdr:to>
    <xdr:sp macro="" textlink="">
      <xdr:nvSpPr>
        <xdr:cNvPr id="9" name="楕円 8">
          <a:extLst>
            <a:ext uri="{FF2B5EF4-FFF2-40B4-BE49-F238E27FC236}">
              <a16:creationId xmlns:a16="http://schemas.microsoft.com/office/drawing/2014/main" id="{CBBA3B07-632C-4EB6-B405-AD058588AEC3}"/>
            </a:ext>
          </a:extLst>
        </xdr:cNvPr>
        <xdr:cNvSpPr/>
      </xdr:nvSpPr>
      <xdr:spPr>
        <a:xfrm>
          <a:off x="6655076" y="1356691"/>
          <a:ext cx="3513483" cy="13255072"/>
        </a:xfrm>
        <a:prstGeom prst="ellipse">
          <a:avLst/>
        </a:prstGeom>
        <a:no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215348</xdr:colOff>
      <xdr:row>0</xdr:row>
      <xdr:rowOff>165652</xdr:rowOff>
    </xdr:from>
    <xdr:to>
      <xdr:col>7</xdr:col>
      <xdr:colOff>8283</xdr:colOff>
      <xdr:row>3</xdr:row>
      <xdr:rowOff>41413</xdr:rowOff>
    </xdr:to>
    <xdr:cxnSp macro="">
      <xdr:nvCxnSpPr>
        <xdr:cNvPr id="10" name="直線矢印コネクタ 9">
          <a:extLst>
            <a:ext uri="{FF2B5EF4-FFF2-40B4-BE49-F238E27FC236}">
              <a16:creationId xmlns:a16="http://schemas.microsoft.com/office/drawing/2014/main" id="{C7F88F81-E204-41FC-8E52-66CDC8A63C8A}"/>
            </a:ext>
          </a:extLst>
        </xdr:cNvPr>
        <xdr:cNvCxnSpPr/>
      </xdr:nvCxnSpPr>
      <xdr:spPr>
        <a:xfrm flipH="1">
          <a:off x="3701498" y="165652"/>
          <a:ext cx="535885" cy="41868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132522</xdr:colOff>
      <xdr:row>0</xdr:row>
      <xdr:rowOff>140804</xdr:rowOff>
    </xdr:from>
    <xdr:to>
      <xdr:col>12</xdr:col>
      <xdr:colOff>41413</xdr:colOff>
      <xdr:row>1</xdr:row>
      <xdr:rowOff>182217</xdr:rowOff>
    </xdr:to>
    <xdr:cxnSp macro="">
      <xdr:nvCxnSpPr>
        <xdr:cNvPr id="11" name="直線矢印コネクタ 10">
          <a:extLst>
            <a:ext uri="{FF2B5EF4-FFF2-40B4-BE49-F238E27FC236}">
              <a16:creationId xmlns:a16="http://schemas.microsoft.com/office/drawing/2014/main" id="{366062B7-CAA5-4725-B812-D3EEA58197A8}"/>
            </a:ext>
          </a:extLst>
        </xdr:cNvPr>
        <xdr:cNvCxnSpPr/>
      </xdr:nvCxnSpPr>
      <xdr:spPr>
        <a:xfrm flipH="1">
          <a:off x="5837997" y="140804"/>
          <a:ext cx="4452316" cy="21286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1863587</xdr:colOff>
      <xdr:row>0</xdr:row>
      <xdr:rowOff>124239</xdr:rowOff>
    </xdr:from>
    <xdr:to>
      <xdr:col>7</xdr:col>
      <xdr:colOff>331305</xdr:colOff>
      <xdr:row>5</xdr:row>
      <xdr:rowOff>66261</xdr:rowOff>
    </xdr:to>
    <xdr:cxnSp macro="">
      <xdr:nvCxnSpPr>
        <xdr:cNvPr id="12" name="直線矢印コネクタ 11">
          <a:extLst>
            <a:ext uri="{FF2B5EF4-FFF2-40B4-BE49-F238E27FC236}">
              <a16:creationId xmlns:a16="http://schemas.microsoft.com/office/drawing/2014/main" id="{386A680D-A2EB-46D8-A457-751FFB0D56BE}"/>
            </a:ext>
          </a:extLst>
        </xdr:cNvPr>
        <xdr:cNvCxnSpPr/>
      </xdr:nvCxnSpPr>
      <xdr:spPr>
        <a:xfrm>
          <a:off x="3016112" y="124239"/>
          <a:ext cx="1544293" cy="83737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684607</xdr:colOff>
      <xdr:row>1</xdr:row>
      <xdr:rowOff>101203</xdr:rowOff>
    </xdr:from>
    <xdr:to>
      <xdr:col>21</xdr:col>
      <xdr:colOff>556744</xdr:colOff>
      <xdr:row>4</xdr:row>
      <xdr:rowOff>35703</xdr:rowOff>
    </xdr:to>
    <xdr:grpSp>
      <xdr:nvGrpSpPr>
        <xdr:cNvPr id="13" name="グループ化 12">
          <a:extLst>
            <a:ext uri="{FF2B5EF4-FFF2-40B4-BE49-F238E27FC236}">
              <a16:creationId xmlns:a16="http://schemas.microsoft.com/office/drawing/2014/main" id="{CF18D291-8CFA-47B1-A7C0-5DEF18FC2C7A}"/>
            </a:ext>
          </a:extLst>
        </xdr:cNvPr>
        <xdr:cNvGrpSpPr/>
      </xdr:nvGrpSpPr>
      <xdr:grpSpPr>
        <a:xfrm>
          <a:off x="14159749" y="266855"/>
          <a:ext cx="1173169" cy="471213"/>
          <a:chOff x="7724775" y="47861101"/>
          <a:chExt cx="1244217" cy="928617"/>
        </a:xfrm>
      </xdr:grpSpPr>
      <xdr:cxnSp macro="">
        <xdr:nvCxnSpPr>
          <xdr:cNvPr id="14" name="直線コネクタ 2">
            <a:extLst>
              <a:ext uri="{FF2B5EF4-FFF2-40B4-BE49-F238E27FC236}">
                <a16:creationId xmlns:a16="http://schemas.microsoft.com/office/drawing/2014/main" id="{E72741D6-FD2A-6134-1FC1-B7FAFF2B884E}"/>
              </a:ext>
            </a:extLst>
          </xdr:cNvPr>
          <xdr:cNvCxnSpPr>
            <a:cxnSpLocks noChangeShapeType="1"/>
          </xdr:cNvCxnSpPr>
        </xdr:nvCxnSpPr>
        <xdr:spPr bwMode="auto">
          <a:xfrm>
            <a:off x="8143875" y="48110775"/>
            <a:ext cx="0" cy="381000"/>
          </a:xfrm>
          <a:prstGeom prst="line">
            <a:avLst/>
          </a:prstGeom>
          <a:noFill/>
          <a:ln w="15875" cmpd="sng">
            <a:solidFill>
              <a:srgbClr val="000000"/>
            </a:solidFill>
            <a:round/>
            <a:headEnd/>
            <a:tailEnd/>
          </a:ln>
          <a:extLst>
            <a:ext uri="{909E8E84-426E-40DD-AFC4-6F175D3DCCD1}">
              <a14:hiddenFill xmlns:a14="http://schemas.microsoft.com/office/drawing/2010/main">
                <a:noFill/>
              </a14:hiddenFill>
            </a:ext>
          </a:extLst>
        </xdr:spPr>
      </xdr:cxnSp>
      <xdr:cxnSp macro="">
        <xdr:nvCxnSpPr>
          <xdr:cNvPr id="15" name="直線コネクタ 4">
            <a:extLst>
              <a:ext uri="{FF2B5EF4-FFF2-40B4-BE49-F238E27FC236}">
                <a16:creationId xmlns:a16="http://schemas.microsoft.com/office/drawing/2014/main" id="{D291AE8F-7FC4-1FEB-B82A-9169613F953D}"/>
              </a:ext>
            </a:extLst>
          </xdr:cNvPr>
          <xdr:cNvCxnSpPr>
            <a:cxnSpLocks noChangeShapeType="1"/>
          </xdr:cNvCxnSpPr>
        </xdr:nvCxnSpPr>
        <xdr:spPr bwMode="auto">
          <a:xfrm>
            <a:off x="7724775" y="48291750"/>
            <a:ext cx="828675" cy="0"/>
          </a:xfrm>
          <a:prstGeom prst="line">
            <a:avLst/>
          </a:prstGeom>
          <a:noFill/>
          <a:ln w="15875" cmpd="sng">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16" name="テキスト ボックス 7">
            <a:extLst>
              <a:ext uri="{FF2B5EF4-FFF2-40B4-BE49-F238E27FC236}">
                <a16:creationId xmlns:a16="http://schemas.microsoft.com/office/drawing/2014/main" id="{045AF729-5DDB-F6C2-B5D3-4D366D465F04}"/>
              </a:ext>
            </a:extLst>
          </xdr:cNvPr>
          <xdr:cNvSpPr txBox="1">
            <a:spLocks noChangeArrowheads="1"/>
          </xdr:cNvSpPr>
        </xdr:nvSpPr>
        <xdr:spPr bwMode="auto">
          <a:xfrm>
            <a:off x="7849749" y="47872424"/>
            <a:ext cx="447675" cy="4190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27432" tIns="36576" rIns="0" bIns="0" anchor="t" upright="1"/>
          <a:lstStyle/>
          <a:p>
            <a:pPr algn="l" rtl="0">
              <a:defRPr sz="1000"/>
            </a:pPr>
            <a:r>
              <a:rPr lang="ja-JP" altLang="en-US" sz="800" b="0" i="0" u="none" strike="noStrike" baseline="0">
                <a:solidFill>
                  <a:srgbClr val="000000"/>
                </a:solidFill>
                <a:latin typeface="メイリオ"/>
                <a:ea typeface="メイリオ"/>
              </a:rPr>
              <a:t>第2</a:t>
            </a:r>
          </a:p>
        </xdr:txBody>
      </xdr:sp>
      <xdr:sp macro="" textlink="">
        <xdr:nvSpPr>
          <xdr:cNvPr id="17" name="テキスト ボックス 8">
            <a:extLst>
              <a:ext uri="{FF2B5EF4-FFF2-40B4-BE49-F238E27FC236}">
                <a16:creationId xmlns:a16="http://schemas.microsoft.com/office/drawing/2014/main" id="{8659B899-50BB-5765-5410-9899FD74B647}"/>
              </a:ext>
            </a:extLst>
          </xdr:cNvPr>
          <xdr:cNvSpPr txBox="1">
            <a:spLocks noChangeArrowheads="1"/>
          </xdr:cNvSpPr>
        </xdr:nvSpPr>
        <xdr:spPr bwMode="auto">
          <a:xfrm>
            <a:off x="7858125" y="48282226"/>
            <a:ext cx="409575" cy="5074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27432" tIns="36576" rIns="0" bIns="0" anchor="t" upright="1"/>
          <a:lstStyle/>
          <a:p>
            <a:pPr algn="l" rtl="0">
              <a:defRPr sz="1000"/>
            </a:pPr>
            <a:r>
              <a:rPr lang="ja-JP" altLang="en-US" sz="800" b="0" i="0" u="none" strike="noStrike" baseline="0">
                <a:solidFill>
                  <a:srgbClr val="000000"/>
                </a:solidFill>
                <a:latin typeface="メイリオ"/>
                <a:ea typeface="メイリオ"/>
              </a:rPr>
              <a:t>第3</a:t>
            </a:r>
          </a:p>
        </xdr:txBody>
      </xdr:sp>
      <xdr:sp macro="" textlink="">
        <xdr:nvSpPr>
          <xdr:cNvPr id="18" name="テキスト ボックス 9">
            <a:extLst>
              <a:ext uri="{FF2B5EF4-FFF2-40B4-BE49-F238E27FC236}">
                <a16:creationId xmlns:a16="http://schemas.microsoft.com/office/drawing/2014/main" id="{4EA531BC-D533-782B-DB78-8F2B2FCEA9D0}"/>
              </a:ext>
            </a:extLst>
          </xdr:cNvPr>
          <xdr:cNvSpPr txBox="1">
            <a:spLocks noChangeArrowheads="1"/>
          </xdr:cNvSpPr>
        </xdr:nvSpPr>
        <xdr:spPr bwMode="auto">
          <a:xfrm>
            <a:off x="8210550" y="48282226"/>
            <a:ext cx="723900" cy="428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27432" tIns="36576" rIns="0" bIns="0" anchor="t" upright="1"/>
          <a:lstStyle/>
          <a:p>
            <a:pPr algn="l" rtl="0">
              <a:defRPr sz="1000"/>
            </a:pPr>
            <a:r>
              <a:rPr lang="ja-JP" altLang="en-US" sz="800" b="0" i="0" u="none" strike="noStrike" baseline="0">
                <a:solidFill>
                  <a:srgbClr val="000000"/>
                </a:solidFill>
                <a:latin typeface="メイリオ"/>
                <a:ea typeface="メイリオ"/>
              </a:rPr>
              <a:t>第4</a:t>
            </a:r>
          </a:p>
        </xdr:txBody>
      </xdr:sp>
      <xdr:sp macro="" textlink="">
        <xdr:nvSpPr>
          <xdr:cNvPr id="19" name="テキスト ボックス 7">
            <a:extLst>
              <a:ext uri="{FF2B5EF4-FFF2-40B4-BE49-F238E27FC236}">
                <a16:creationId xmlns:a16="http://schemas.microsoft.com/office/drawing/2014/main" id="{5C12808E-FBE8-7264-C83B-1BB16CFE3FF2}"/>
              </a:ext>
            </a:extLst>
          </xdr:cNvPr>
          <xdr:cNvSpPr txBox="1">
            <a:spLocks noChangeArrowheads="1"/>
          </xdr:cNvSpPr>
        </xdr:nvSpPr>
        <xdr:spPr bwMode="auto">
          <a:xfrm>
            <a:off x="8216517" y="47861101"/>
            <a:ext cx="752475" cy="39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27432" tIns="36576" rIns="0" bIns="0" anchor="t" upright="1"/>
          <a:lstStyle/>
          <a:p>
            <a:pPr algn="l" rtl="0">
              <a:defRPr sz="1000"/>
            </a:pPr>
            <a:r>
              <a:rPr lang="ja-JP" altLang="en-US" sz="800" b="0" i="0" u="none" strike="noStrike" baseline="0">
                <a:solidFill>
                  <a:srgbClr val="000000"/>
                </a:solidFill>
                <a:latin typeface="メイリオ"/>
                <a:ea typeface="メイリオ"/>
              </a:rPr>
              <a:t>第1</a:t>
            </a:r>
          </a:p>
        </xdr:txBody>
      </xdr:sp>
    </xdr:grpSp>
    <xdr:clientData/>
  </xdr:twoCellAnchor>
  <xdr:twoCellAnchor>
    <xdr:from>
      <xdr:col>10</xdr:col>
      <xdr:colOff>2849217</xdr:colOff>
      <xdr:row>81</xdr:row>
      <xdr:rowOff>16565</xdr:rowOff>
    </xdr:from>
    <xdr:to>
      <xdr:col>15</xdr:col>
      <xdr:colOff>24847</xdr:colOff>
      <xdr:row>93</xdr:row>
      <xdr:rowOff>24848</xdr:rowOff>
    </xdr:to>
    <xdr:cxnSp macro="">
      <xdr:nvCxnSpPr>
        <xdr:cNvPr id="21" name="直線矢印コネクタ 20">
          <a:extLst>
            <a:ext uri="{FF2B5EF4-FFF2-40B4-BE49-F238E27FC236}">
              <a16:creationId xmlns:a16="http://schemas.microsoft.com/office/drawing/2014/main" id="{E9722F0F-822E-4E4F-AC48-FA0B7817383E}"/>
            </a:ext>
          </a:extLst>
        </xdr:cNvPr>
        <xdr:cNvCxnSpPr/>
      </xdr:nvCxnSpPr>
      <xdr:spPr>
        <a:xfrm flipH="1" flipV="1">
          <a:off x="9421467" y="13646840"/>
          <a:ext cx="2909680" cy="209425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1913282</xdr:colOff>
      <xdr:row>81</xdr:row>
      <xdr:rowOff>115956</xdr:rowOff>
    </xdr:from>
    <xdr:to>
      <xdr:col>15</xdr:col>
      <xdr:colOff>8282</xdr:colOff>
      <xdr:row>93</xdr:row>
      <xdr:rowOff>16565</xdr:rowOff>
    </xdr:to>
    <xdr:cxnSp macro="">
      <xdr:nvCxnSpPr>
        <xdr:cNvPr id="22" name="直線矢印コネクタ 21">
          <a:extLst>
            <a:ext uri="{FF2B5EF4-FFF2-40B4-BE49-F238E27FC236}">
              <a16:creationId xmlns:a16="http://schemas.microsoft.com/office/drawing/2014/main" id="{769CA085-7EEA-438D-A8F7-EA77D58C7C2F}"/>
            </a:ext>
          </a:extLst>
        </xdr:cNvPr>
        <xdr:cNvCxnSpPr/>
      </xdr:nvCxnSpPr>
      <xdr:spPr>
        <a:xfrm flipH="1" flipV="1">
          <a:off x="3065807" y="13746231"/>
          <a:ext cx="9248775" cy="198658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8350C-8C4F-4098-8DA6-94C6343408F0}">
  <dimension ref="A1:K122"/>
  <sheetViews>
    <sheetView tabSelected="1" view="pageBreakPreview" zoomScaleNormal="115" zoomScaleSheetLayoutView="100" workbookViewId="0">
      <selection activeCell="J78" sqref="J78"/>
    </sheetView>
  </sheetViews>
  <sheetFormatPr defaultColWidth="9" defaultRowHeight="10.8" x14ac:dyDescent="0.2"/>
  <cols>
    <col min="1" max="1" width="3.77734375" style="2" customWidth="1"/>
    <col min="2" max="2" width="3.6640625" style="2" customWidth="1"/>
    <col min="3" max="3" width="2.6640625" style="2" customWidth="1"/>
    <col min="4" max="4" width="30.6640625" style="3" customWidth="1"/>
    <col min="5" max="5" width="3.6640625" style="3" customWidth="1"/>
    <col min="6" max="6" width="6.109375" style="3" customWidth="1"/>
    <col min="7" max="7" width="16.6640625" style="3" customWidth="1"/>
    <col min="8" max="8" width="4.88671875" style="3" customWidth="1"/>
    <col min="9" max="9" width="6.44140625" style="3" customWidth="1"/>
    <col min="10" max="10" width="43.44140625" style="3" customWidth="1"/>
    <col min="11" max="11" width="4.77734375" style="142" customWidth="1"/>
    <col min="12" max="16384" width="9" style="3"/>
  </cols>
  <sheetData>
    <row r="1" spans="1:11" x14ac:dyDescent="0.2">
      <c r="A1" s="1" t="s">
        <v>265</v>
      </c>
      <c r="G1" s="3" t="s">
        <v>217</v>
      </c>
      <c r="H1" s="5"/>
      <c r="I1" s="5"/>
      <c r="K1" s="6"/>
    </row>
    <row r="2" spans="1:11" ht="11.4" thickBot="1" x14ac:dyDescent="0.25">
      <c r="E2" s="7" t="s">
        <v>0</v>
      </c>
      <c r="F2" s="3" t="s">
        <v>1</v>
      </c>
      <c r="H2" s="5"/>
      <c r="I2" s="8"/>
      <c r="K2" s="141" t="s">
        <v>264</v>
      </c>
    </row>
    <row r="3" spans="1:11" x14ac:dyDescent="0.2">
      <c r="A3" s="159"/>
      <c r="B3" s="161" t="s">
        <v>2</v>
      </c>
      <c r="C3" s="161" t="s">
        <v>3</v>
      </c>
      <c r="D3" s="163" t="s">
        <v>4</v>
      </c>
      <c r="E3" s="161" t="s">
        <v>5</v>
      </c>
      <c r="F3" s="165" t="s">
        <v>6</v>
      </c>
      <c r="G3" s="166"/>
      <c r="H3" s="167" t="s">
        <v>7</v>
      </c>
      <c r="I3" s="168"/>
      <c r="J3" s="173" t="s">
        <v>8</v>
      </c>
      <c r="K3" s="171" t="s">
        <v>9</v>
      </c>
    </row>
    <row r="4" spans="1:11" ht="11.4" thickBot="1" x14ac:dyDescent="0.25">
      <c r="A4" s="160"/>
      <c r="B4" s="162"/>
      <c r="C4" s="162"/>
      <c r="D4" s="164"/>
      <c r="E4" s="162"/>
      <c r="F4" s="10" t="s">
        <v>10</v>
      </c>
      <c r="G4" s="10" t="s">
        <v>11</v>
      </c>
      <c r="H4" s="11" t="s">
        <v>12</v>
      </c>
      <c r="I4" s="12" t="s">
        <v>13</v>
      </c>
      <c r="J4" s="174"/>
      <c r="K4" s="172"/>
    </row>
    <row r="5" spans="1:11" s="114" customFormat="1" ht="11.4" thickTop="1" x14ac:dyDescent="0.2">
      <c r="A5" s="75">
        <f>ROW(A1)</f>
        <v>1</v>
      </c>
      <c r="B5" s="13" t="s">
        <v>18</v>
      </c>
      <c r="C5" s="14"/>
      <c r="D5" s="15" t="s">
        <v>24</v>
      </c>
      <c r="E5" s="16"/>
      <c r="F5" s="15" t="s">
        <v>15</v>
      </c>
      <c r="G5" s="15" t="s">
        <v>105</v>
      </c>
      <c r="H5" s="17" t="s">
        <v>14</v>
      </c>
      <c r="I5" s="18">
        <v>0</v>
      </c>
      <c r="J5" s="19" t="s">
        <v>22</v>
      </c>
      <c r="K5" s="20">
        <v>0</v>
      </c>
    </row>
    <row r="6" spans="1:11" ht="13.2" customHeight="1" x14ac:dyDescent="0.2">
      <c r="A6" s="76">
        <f t="shared" ref="A6:A54" si="0">ROW(A2)</f>
        <v>2</v>
      </c>
      <c r="B6" s="22" t="s">
        <v>18</v>
      </c>
      <c r="C6" s="23" t="s">
        <v>17</v>
      </c>
      <c r="D6" s="24"/>
      <c r="E6" s="29"/>
      <c r="F6" s="74" t="s">
        <v>26</v>
      </c>
      <c r="G6" s="25" t="s">
        <v>106</v>
      </c>
      <c r="H6" s="26">
        <f>I6-I5</f>
        <v>0.2</v>
      </c>
      <c r="I6" s="27">
        <v>0.2</v>
      </c>
      <c r="J6" s="77"/>
      <c r="K6" s="28"/>
    </row>
    <row r="7" spans="1:11" ht="13.2" customHeight="1" x14ac:dyDescent="0.2">
      <c r="A7" s="76">
        <f t="shared" si="0"/>
        <v>3</v>
      </c>
      <c r="B7" s="22" t="s">
        <v>20</v>
      </c>
      <c r="C7" s="23"/>
      <c r="D7" s="24"/>
      <c r="E7" s="125" t="s">
        <v>0</v>
      </c>
      <c r="F7" s="30" t="s">
        <v>27</v>
      </c>
      <c r="G7" s="25" t="s">
        <v>106</v>
      </c>
      <c r="H7" s="26">
        <f>I7-I6</f>
        <v>0.90000000000000013</v>
      </c>
      <c r="I7" s="27">
        <v>1.1000000000000001</v>
      </c>
      <c r="J7" s="30"/>
      <c r="K7" s="28"/>
    </row>
    <row r="8" spans="1:11" ht="13.2" customHeight="1" x14ac:dyDescent="0.2">
      <c r="A8" s="76">
        <f t="shared" si="0"/>
        <v>4</v>
      </c>
      <c r="B8" s="22" t="s">
        <v>30</v>
      </c>
      <c r="C8" s="23"/>
      <c r="D8" s="24"/>
      <c r="E8" s="125" t="s">
        <v>0</v>
      </c>
      <c r="F8" s="30" t="s">
        <v>16</v>
      </c>
      <c r="G8" s="25" t="s">
        <v>106</v>
      </c>
      <c r="H8" s="26">
        <f t="shared" ref="H8:H103" si="1">I8-I7</f>
        <v>1.4</v>
      </c>
      <c r="I8" s="27">
        <v>2.5</v>
      </c>
      <c r="J8" s="31"/>
      <c r="K8" s="28"/>
    </row>
    <row r="9" spans="1:11" ht="13.95" customHeight="1" x14ac:dyDescent="0.2">
      <c r="A9" s="76">
        <f t="shared" si="0"/>
        <v>5</v>
      </c>
      <c r="B9" s="22" t="s">
        <v>30</v>
      </c>
      <c r="C9" s="23" t="s">
        <v>17</v>
      </c>
      <c r="D9" s="24" t="s">
        <v>178</v>
      </c>
      <c r="E9" s="29"/>
      <c r="F9" s="30" t="s">
        <v>25</v>
      </c>
      <c r="G9" s="25" t="s">
        <v>103</v>
      </c>
      <c r="H9" s="26">
        <f t="shared" si="1"/>
        <v>0.10000000000000009</v>
      </c>
      <c r="I9" s="27">
        <v>2.6</v>
      </c>
      <c r="J9" s="31" t="s">
        <v>213</v>
      </c>
      <c r="K9" s="28"/>
    </row>
    <row r="10" spans="1:11" ht="13.2" customHeight="1" x14ac:dyDescent="0.2">
      <c r="A10" s="76">
        <f t="shared" si="0"/>
        <v>6</v>
      </c>
      <c r="B10" s="22" t="s">
        <v>29</v>
      </c>
      <c r="C10" s="23" t="s">
        <v>17</v>
      </c>
      <c r="D10" s="24" t="s">
        <v>179</v>
      </c>
      <c r="E10" s="29"/>
      <c r="F10" s="30" t="s">
        <v>25</v>
      </c>
      <c r="G10" s="25" t="s">
        <v>104</v>
      </c>
      <c r="H10" s="26">
        <f t="shared" si="1"/>
        <v>0.19999999999999973</v>
      </c>
      <c r="I10" s="27">
        <v>2.8</v>
      </c>
      <c r="J10" s="31"/>
      <c r="K10" s="28"/>
    </row>
    <row r="11" spans="1:11" ht="13.2" customHeight="1" x14ac:dyDescent="0.2">
      <c r="A11" s="76">
        <f t="shared" si="0"/>
        <v>7</v>
      </c>
      <c r="B11" s="22" t="s">
        <v>20</v>
      </c>
      <c r="C11" s="23"/>
      <c r="D11" s="24"/>
      <c r="E11" s="125" t="s">
        <v>0</v>
      </c>
      <c r="F11" s="30" t="s">
        <v>16</v>
      </c>
      <c r="G11" s="25" t="s">
        <v>106</v>
      </c>
      <c r="H11" s="26">
        <f t="shared" si="1"/>
        <v>0.10000000000000009</v>
      </c>
      <c r="I11" s="27">
        <v>2.9</v>
      </c>
      <c r="J11" s="31"/>
      <c r="K11" s="28"/>
    </row>
    <row r="12" spans="1:11" ht="13.2" customHeight="1" x14ac:dyDescent="0.2">
      <c r="A12" s="76">
        <f t="shared" si="0"/>
        <v>8</v>
      </c>
      <c r="B12" s="22" t="s">
        <v>19</v>
      </c>
      <c r="C12" s="23" t="s">
        <v>17</v>
      </c>
      <c r="D12" s="24" t="s">
        <v>180</v>
      </c>
      <c r="E12" s="29"/>
      <c r="F12" s="30" t="s">
        <v>25</v>
      </c>
      <c r="G12" s="25" t="s">
        <v>106</v>
      </c>
      <c r="H12" s="26">
        <f t="shared" si="1"/>
        <v>4.6999999999999993</v>
      </c>
      <c r="I12" s="27">
        <v>7.6</v>
      </c>
      <c r="J12" s="31"/>
      <c r="K12" s="28"/>
    </row>
    <row r="13" spans="1:11" ht="13.2" customHeight="1" x14ac:dyDescent="0.2">
      <c r="A13" s="76">
        <f t="shared" si="0"/>
        <v>9</v>
      </c>
      <c r="B13" s="22" t="s">
        <v>29</v>
      </c>
      <c r="C13" s="23" t="s">
        <v>17</v>
      </c>
      <c r="D13" s="24" t="s">
        <v>181</v>
      </c>
      <c r="E13" s="29"/>
      <c r="F13" s="30" t="s">
        <v>16</v>
      </c>
      <c r="G13" s="25" t="s">
        <v>106</v>
      </c>
      <c r="H13" s="26">
        <f t="shared" si="1"/>
        <v>4.3000000000000007</v>
      </c>
      <c r="I13" s="27">
        <v>11.9</v>
      </c>
      <c r="J13" s="31"/>
      <c r="K13" s="78"/>
    </row>
    <row r="14" spans="1:11" x14ac:dyDescent="0.2">
      <c r="A14" s="76">
        <f t="shared" si="0"/>
        <v>10</v>
      </c>
      <c r="B14" s="22" t="s">
        <v>18</v>
      </c>
      <c r="C14" s="23" t="s">
        <v>17</v>
      </c>
      <c r="D14" s="24"/>
      <c r="E14" s="29"/>
      <c r="F14" s="30" t="s">
        <v>16</v>
      </c>
      <c r="G14" s="25" t="s">
        <v>106</v>
      </c>
      <c r="H14" s="26">
        <f t="shared" si="1"/>
        <v>3.0999999999999996</v>
      </c>
      <c r="I14" s="27">
        <v>15</v>
      </c>
      <c r="J14" s="31" t="s">
        <v>137</v>
      </c>
      <c r="K14" s="28"/>
    </row>
    <row r="15" spans="1:11" ht="13.2" customHeight="1" x14ac:dyDescent="0.2">
      <c r="A15" s="76">
        <f t="shared" si="0"/>
        <v>11</v>
      </c>
      <c r="B15" s="22" t="s">
        <v>29</v>
      </c>
      <c r="C15" s="23"/>
      <c r="D15" s="24"/>
      <c r="E15" s="29"/>
      <c r="F15" s="30" t="s">
        <v>25</v>
      </c>
      <c r="G15" s="25" t="s">
        <v>106</v>
      </c>
      <c r="H15" s="26">
        <f t="shared" si="1"/>
        <v>0.19999999999999929</v>
      </c>
      <c r="I15" s="27">
        <v>15.2</v>
      </c>
      <c r="J15" s="31" t="s">
        <v>138</v>
      </c>
      <c r="K15" s="28"/>
    </row>
    <row r="16" spans="1:11" ht="13.2" customHeight="1" x14ac:dyDescent="0.2">
      <c r="A16" s="76">
        <f t="shared" si="0"/>
        <v>12</v>
      </c>
      <c r="B16" s="22" t="s">
        <v>29</v>
      </c>
      <c r="C16" s="23" t="s">
        <v>17</v>
      </c>
      <c r="D16" s="193" t="s">
        <v>261</v>
      </c>
      <c r="E16" s="29"/>
      <c r="F16" s="30" t="s">
        <v>16</v>
      </c>
      <c r="G16" s="25" t="s">
        <v>106</v>
      </c>
      <c r="H16" s="26">
        <f t="shared" si="1"/>
        <v>2.6000000000000014</v>
      </c>
      <c r="I16" s="27">
        <v>17.8</v>
      </c>
      <c r="J16" s="31" t="s">
        <v>139</v>
      </c>
      <c r="K16" s="28"/>
    </row>
    <row r="17" spans="1:11" ht="13.2" customHeight="1" x14ac:dyDescent="0.2">
      <c r="A17" s="76">
        <f t="shared" si="0"/>
        <v>13</v>
      </c>
      <c r="B17" s="22" t="s">
        <v>29</v>
      </c>
      <c r="C17" s="23" t="s">
        <v>17</v>
      </c>
      <c r="D17" s="24" t="s">
        <v>183</v>
      </c>
      <c r="E17" s="29"/>
      <c r="F17" s="30" t="s">
        <v>25</v>
      </c>
      <c r="G17" s="25" t="s">
        <v>107</v>
      </c>
      <c r="H17" s="26">
        <f t="shared" si="1"/>
        <v>9.9999999999997868E-2</v>
      </c>
      <c r="I17" s="27">
        <v>17.899999999999999</v>
      </c>
      <c r="J17" s="31" t="s">
        <v>141</v>
      </c>
      <c r="K17" s="28"/>
    </row>
    <row r="18" spans="1:11" ht="13.2" customHeight="1" x14ac:dyDescent="0.2">
      <c r="A18" s="76">
        <f t="shared" si="0"/>
        <v>14</v>
      </c>
      <c r="B18" s="22" t="s">
        <v>29</v>
      </c>
      <c r="C18" s="23" t="s">
        <v>17</v>
      </c>
      <c r="D18" s="24" t="s">
        <v>184</v>
      </c>
      <c r="E18" s="29"/>
      <c r="F18" s="30" t="s">
        <v>25</v>
      </c>
      <c r="G18" s="25" t="s">
        <v>108</v>
      </c>
      <c r="H18" s="26">
        <f>I18-I17</f>
        <v>7.8000000000000007</v>
      </c>
      <c r="I18" s="27">
        <v>25.7</v>
      </c>
      <c r="J18" s="31" t="s">
        <v>140</v>
      </c>
      <c r="K18" s="28"/>
    </row>
    <row r="19" spans="1:11" ht="13.2" customHeight="1" x14ac:dyDescent="0.2">
      <c r="A19" s="76">
        <f t="shared" si="0"/>
        <v>15</v>
      </c>
      <c r="B19" s="22" t="s">
        <v>29</v>
      </c>
      <c r="C19" s="23" t="s">
        <v>17</v>
      </c>
      <c r="D19" s="24" t="s">
        <v>185</v>
      </c>
      <c r="E19" s="29"/>
      <c r="F19" s="30" t="s">
        <v>16</v>
      </c>
      <c r="G19" s="25" t="s">
        <v>109</v>
      </c>
      <c r="H19" s="26">
        <f t="shared" si="1"/>
        <v>0.19999999999999929</v>
      </c>
      <c r="I19" s="27">
        <v>25.9</v>
      </c>
      <c r="J19" s="31" t="s">
        <v>142</v>
      </c>
      <c r="K19" s="28"/>
    </row>
    <row r="20" spans="1:11" ht="13.2" customHeight="1" x14ac:dyDescent="0.2">
      <c r="A20" s="76">
        <f t="shared" si="0"/>
        <v>16</v>
      </c>
      <c r="B20" s="22" t="s">
        <v>29</v>
      </c>
      <c r="C20" s="23"/>
      <c r="D20" s="24"/>
      <c r="E20" s="29"/>
      <c r="F20" s="30" t="s">
        <v>25</v>
      </c>
      <c r="G20" s="25" t="s">
        <v>106</v>
      </c>
      <c r="H20" s="26">
        <f t="shared" si="1"/>
        <v>1.5</v>
      </c>
      <c r="I20" s="27">
        <v>27.4</v>
      </c>
      <c r="J20" s="31" t="s">
        <v>143</v>
      </c>
      <c r="K20" s="28"/>
    </row>
    <row r="21" spans="1:11" ht="13.2" customHeight="1" x14ac:dyDescent="0.2">
      <c r="A21" s="76">
        <f t="shared" si="0"/>
        <v>17</v>
      </c>
      <c r="B21" s="22" t="s">
        <v>18</v>
      </c>
      <c r="C21" s="23"/>
      <c r="D21" s="24"/>
      <c r="E21" s="29"/>
      <c r="F21" s="30" t="s">
        <v>16</v>
      </c>
      <c r="G21" s="25" t="s">
        <v>106</v>
      </c>
      <c r="H21" s="26">
        <f t="shared" si="1"/>
        <v>0.20000000000000284</v>
      </c>
      <c r="I21" s="27">
        <v>27.6</v>
      </c>
      <c r="J21" s="31" t="s">
        <v>144</v>
      </c>
      <c r="K21" s="28"/>
    </row>
    <row r="22" spans="1:11" ht="13.2" customHeight="1" x14ac:dyDescent="0.2">
      <c r="A22" s="76">
        <f t="shared" si="0"/>
        <v>18</v>
      </c>
      <c r="B22" s="22" t="s">
        <v>36</v>
      </c>
      <c r="C22" s="23"/>
      <c r="D22" s="24"/>
      <c r="E22" s="29"/>
      <c r="F22" s="30" t="s">
        <v>25</v>
      </c>
      <c r="G22" s="25" t="s">
        <v>110</v>
      </c>
      <c r="H22" s="26">
        <f>I22-I21</f>
        <v>6.6000000000000014</v>
      </c>
      <c r="I22" s="27">
        <v>34.200000000000003</v>
      </c>
      <c r="J22" s="31" t="s">
        <v>218</v>
      </c>
      <c r="K22" s="28"/>
    </row>
    <row r="23" spans="1:11" ht="13.2" customHeight="1" x14ac:dyDescent="0.2">
      <c r="A23" s="210">
        <f t="shared" si="0"/>
        <v>19</v>
      </c>
      <c r="B23" s="211" t="s">
        <v>18</v>
      </c>
      <c r="C23" s="212"/>
      <c r="D23" s="213"/>
      <c r="E23" s="57"/>
      <c r="F23" s="214" t="s">
        <v>25</v>
      </c>
      <c r="G23" s="82" t="s">
        <v>252</v>
      </c>
      <c r="H23" s="215">
        <f t="shared" si="1"/>
        <v>1.6999999999999957</v>
      </c>
      <c r="I23" s="216">
        <v>35.9</v>
      </c>
      <c r="J23" s="217" t="s">
        <v>145</v>
      </c>
      <c r="K23" s="218"/>
    </row>
    <row r="24" spans="1:11" ht="13.2" customHeight="1" x14ac:dyDescent="0.2">
      <c r="A24" s="194">
        <v>20</v>
      </c>
      <c r="B24" s="225" t="s">
        <v>254</v>
      </c>
      <c r="C24" s="225"/>
      <c r="D24" s="225"/>
      <c r="E24" s="225"/>
      <c r="F24" s="225"/>
      <c r="G24" s="225"/>
      <c r="H24" s="225"/>
      <c r="I24" s="225"/>
      <c r="J24" s="225"/>
      <c r="K24" s="225"/>
    </row>
    <row r="25" spans="1:11" ht="21.6" x14ac:dyDescent="0.2">
      <c r="A25" s="190">
        <f>ROW(A21)</f>
        <v>21</v>
      </c>
      <c r="B25" s="191" t="s">
        <v>29</v>
      </c>
      <c r="C25" s="192" t="s">
        <v>17</v>
      </c>
      <c r="D25" s="219" t="s">
        <v>250</v>
      </c>
      <c r="E25" s="220"/>
      <c r="F25" s="221" t="s">
        <v>25</v>
      </c>
      <c r="G25" s="196" t="s">
        <v>111</v>
      </c>
      <c r="H25" s="222">
        <f>I25-I23</f>
        <v>2.1000000000000014</v>
      </c>
      <c r="I25" s="198">
        <v>38</v>
      </c>
      <c r="J25" s="223" t="s">
        <v>251</v>
      </c>
      <c r="K25" s="224"/>
    </row>
    <row r="26" spans="1:11" x14ac:dyDescent="0.2">
      <c r="A26" s="190" t="s">
        <v>241</v>
      </c>
      <c r="B26" s="191" t="s">
        <v>30</v>
      </c>
      <c r="C26" s="192" t="s">
        <v>17</v>
      </c>
      <c r="D26" s="193" t="s">
        <v>244</v>
      </c>
      <c r="E26" s="194"/>
      <c r="F26" s="195" t="s">
        <v>15</v>
      </c>
      <c r="G26" s="196" t="s">
        <v>106</v>
      </c>
      <c r="H26" s="197">
        <f>I26-I25</f>
        <v>19.100000000000001</v>
      </c>
      <c r="I26" s="198">
        <v>57.1</v>
      </c>
      <c r="J26" s="199" t="s">
        <v>247</v>
      </c>
      <c r="K26" s="200"/>
    </row>
    <row r="27" spans="1:11" x14ac:dyDescent="0.2">
      <c r="A27" s="190" t="s">
        <v>242</v>
      </c>
      <c r="B27" s="191" t="s">
        <v>30</v>
      </c>
      <c r="C27" s="192"/>
      <c r="D27" s="193"/>
      <c r="E27" s="194"/>
      <c r="F27" s="195" t="s">
        <v>16</v>
      </c>
      <c r="G27" s="196" t="s">
        <v>106</v>
      </c>
      <c r="H27" s="197">
        <f t="shared" ref="H27:H29" si="2">I27-I26</f>
        <v>0.10000000000000142</v>
      </c>
      <c r="I27" s="198">
        <v>57.2</v>
      </c>
      <c r="J27" s="199"/>
      <c r="K27" s="200"/>
    </row>
    <row r="28" spans="1:11" x14ac:dyDescent="0.2">
      <c r="A28" s="190" t="s">
        <v>243</v>
      </c>
      <c r="B28" s="191" t="s">
        <v>30</v>
      </c>
      <c r="C28" s="192"/>
      <c r="D28" s="193"/>
      <c r="E28" s="194"/>
      <c r="F28" s="195" t="s">
        <v>16</v>
      </c>
      <c r="G28" s="196" t="s">
        <v>245</v>
      </c>
      <c r="H28" s="197">
        <f t="shared" si="2"/>
        <v>0.79999999999999716</v>
      </c>
      <c r="I28" s="198">
        <v>58</v>
      </c>
      <c r="J28" s="199"/>
      <c r="K28" s="200"/>
    </row>
    <row r="29" spans="1:11" x14ac:dyDescent="0.2">
      <c r="A29" s="190" t="s">
        <v>255</v>
      </c>
      <c r="B29" s="191" t="s">
        <v>30</v>
      </c>
      <c r="C29" s="192"/>
      <c r="D29" s="193"/>
      <c r="E29" s="194"/>
      <c r="F29" s="195" t="s">
        <v>15</v>
      </c>
      <c r="G29" s="196" t="s">
        <v>245</v>
      </c>
      <c r="H29" s="197">
        <f t="shared" si="2"/>
        <v>0.10000000000000142</v>
      </c>
      <c r="I29" s="198">
        <v>58.1</v>
      </c>
      <c r="J29" s="199" t="s">
        <v>246</v>
      </c>
      <c r="K29" s="200"/>
    </row>
    <row r="30" spans="1:11" x14ac:dyDescent="0.2">
      <c r="A30" s="76">
        <f>ROW(A22)</f>
        <v>22</v>
      </c>
      <c r="B30" s="22" t="s">
        <v>29</v>
      </c>
      <c r="C30" s="23" t="s">
        <v>17</v>
      </c>
      <c r="D30" s="24" t="s">
        <v>186</v>
      </c>
      <c r="E30" s="29"/>
      <c r="F30" s="30" t="s">
        <v>16</v>
      </c>
      <c r="G30" s="25" t="s">
        <v>111</v>
      </c>
      <c r="H30" s="26">
        <f t="shared" si="1"/>
        <v>10.79999999999999</v>
      </c>
      <c r="I30" s="198">
        <f>0.1+68.8</f>
        <v>68.899999999999991</v>
      </c>
      <c r="J30" s="31" t="s">
        <v>146</v>
      </c>
      <c r="K30" s="28"/>
    </row>
    <row r="31" spans="1:11" ht="13.2" customHeight="1" x14ac:dyDescent="0.2">
      <c r="A31" s="76">
        <f>ROW(A23)</f>
        <v>23</v>
      </c>
      <c r="B31" s="191" t="s">
        <v>19</v>
      </c>
      <c r="C31" s="23"/>
      <c r="D31" s="24"/>
      <c r="E31" s="29"/>
      <c r="F31" s="30" t="s">
        <v>16</v>
      </c>
      <c r="G31" s="25" t="s">
        <v>113</v>
      </c>
      <c r="H31" s="26">
        <f t="shared" si="1"/>
        <v>2.1000000000000085</v>
      </c>
      <c r="I31" s="198">
        <f>0.1+70.9</f>
        <v>71</v>
      </c>
      <c r="J31" s="31"/>
      <c r="K31" s="28"/>
    </row>
    <row r="32" spans="1:11" ht="13.2" customHeight="1" x14ac:dyDescent="0.2">
      <c r="A32" s="76">
        <v>24</v>
      </c>
      <c r="B32" s="22" t="s">
        <v>29</v>
      </c>
      <c r="C32" s="23" t="s">
        <v>17</v>
      </c>
      <c r="D32" s="24" t="s">
        <v>167</v>
      </c>
      <c r="E32" s="29"/>
      <c r="F32" s="30" t="s">
        <v>25</v>
      </c>
      <c r="G32" s="25" t="s">
        <v>114</v>
      </c>
      <c r="H32" s="26">
        <f t="shared" si="1"/>
        <v>0.59999999999999432</v>
      </c>
      <c r="I32" s="198">
        <f>0.1+71.5</f>
        <v>71.599999999999994</v>
      </c>
      <c r="J32" s="31" t="s">
        <v>147</v>
      </c>
      <c r="K32" s="28"/>
    </row>
    <row r="33" spans="1:11" ht="21.6" x14ac:dyDescent="0.2">
      <c r="A33" s="75">
        <f>ROW(A25)</f>
        <v>25</v>
      </c>
      <c r="B33" s="32" t="s">
        <v>29</v>
      </c>
      <c r="C33" s="33"/>
      <c r="D33" s="34" t="s">
        <v>216</v>
      </c>
      <c r="E33" s="35"/>
      <c r="F33" s="37" t="s">
        <v>215</v>
      </c>
      <c r="G33" s="15" t="s">
        <v>115</v>
      </c>
      <c r="H33" s="36">
        <f t="shared" si="1"/>
        <v>0.40000000000000568</v>
      </c>
      <c r="I33" s="201">
        <f>0.1+71.9</f>
        <v>72</v>
      </c>
      <c r="J33" s="37" t="s">
        <v>219</v>
      </c>
      <c r="K33" s="96"/>
    </row>
    <row r="34" spans="1:11" x14ac:dyDescent="0.2">
      <c r="A34" s="76">
        <v>26</v>
      </c>
      <c r="B34" s="22" t="s">
        <v>18</v>
      </c>
      <c r="C34" s="23"/>
      <c r="D34" s="24"/>
      <c r="E34" s="29"/>
      <c r="F34" s="30" t="s">
        <v>16</v>
      </c>
      <c r="G34" s="25" t="s">
        <v>106</v>
      </c>
      <c r="H34" s="26">
        <f>I34-I33</f>
        <v>0.69999999999998863</v>
      </c>
      <c r="I34" s="198">
        <f>0.1+72.6</f>
        <v>72.699999999999989</v>
      </c>
      <c r="J34" s="31" t="s">
        <v>148</v>
      </c>
      <c r="K34" s="28"/>
    </row>
    <row r="35" spans="1:11" x14ac:dyDescent="0.2">
      <c r="A35" s="76">
        <v>27</v>
      </c>
      <c r="B35" s="22" t="s">
        <v>18</v>
      </c>
      <c r="C35" s="23" t="s">
        <v>17</v>
      </c>
      <c r="D35" s="24" t="s">
        <v>187</v>
      </c>
      <c r="E35" s="29"/>
      <c r="F35" s="30" t="s">
        <v>25</v>
      </c>
      <c r="G35" s="25" t="s">
        <v>113</v>
      </c>
      <c r="H35" s="26">
        <f>I35-I34</f>
        <v>5.2000000000000028</v>
      </c>
      <c r="I35" s="198">
        <f>0.1+77.8</f>
        <v>77.899999999999991</v>
      </c>
      <c r="J35" s="31" t="s">
        <v>149</v>
      </c>
      <c r="K35" s="28"/>
    </row>
    <row r="36" spans="1:11" ht="13.2" customHeight="1" x14ac:dyDescent="0.2">
      <c r="A36" s="76">
        <v>28</v>
      </c>
      <c r="B36" s="22" t="s">
        <v>18</v>
      </c>
      <c r="C36" s="23" t="s">
        <v>17</v>
      </c>
      <c r="D36" s="24"/>
      <c r="E36" s="29"/>
      <c r="F36" s="30" t="s">
        <v>25</v>
      </c>
      <c r="G36" s="25" t="s">
        <v>113</v>
      </c>
      <c r="H36" s="26">
        <f>I36-I35</f>
        <v>2.6000000000000085</v>
      </c>
      <c r="I36" s="198">
        <f>0.1+80.4</f>
        <v>80.5</v>
      </c>
      <c r="J36" s="31" t="s">
        <v>150</v>
      </c>
      <c r="K36" s="28"/>
    </row>
    <row r="37" spans="1:11" ht="13.2" customHeight="1" x14ac:dyDescent="0.2">
      <c r="A37" s="76">
        <v>29</v>
      </c>
      <c r="B37" s="22" t="s">
        <v>20</v>
      </c>
      <c r="C37" s="40"/>
      <c r="D37" s="41"/>
      <c r="E37" s="29"/>
      <c r="F37" s="30" t="s">
        <v>16</v>
      </c>
      <c r="G37" s="25" t="s">
        <v>112</v>
      </c>
      <c r="H37" s="26">
        <f>I37-I36</f>
        <v>0.29999999999999716</v>
      </c>
      <c r="I37" s="198">
        <f>0.1+80.7</f>
        <v>80.8</v>
      </c>
      <c r="J37" s="42" t="s">
        <v>174</v>
      </c>
      <c r="K37" s="43"/>
    </row>
    <row r="38" spans="1:11" ht="13.2" customHeight="1" x14ac:dyDescent="0.2">
      <c r="A38" s="76">
        <v>30</v>
      </c>
      <c r="B38" s="22" t="s">
        <v>18</v>
      </c>
      <c r="C38" s="44"/>
      <c r="D38" s="45"/>
      <c r="E38" s="29"/>
      <c r="F38" s="30" t="s">
        <v>16</v>
      </c>
      <c r="G38" s="47" t="s">
        <v>116</v>
      </c>
      <c r="H38" s="26">
        <f t="shared" si="1"/>
        <v>1.3999999999999915</v>
      </c>
      <c r="I38" s="198">
        <f>0.1+82.1</f>
        <v>82.199999999999989</v>
      </c>
      <c r="J38" s="48" t="s">
        <v>151</v>
      </c>
      <c r="K38" s="49"/>
    </row>
    <row r="39" spans="1:11" ht="13.2" customHeight="1" x14ac:dyDescent="0.2">
      <c r="A39" s="76">
        <v>31</v>
      </c>
      <c r="B39" s="22" t="s">
        <v>18</v>
      </c>
      <c r="C39" s="23"/>
      <c r="D39" s="45"/>
      <c r="E39" s="29"/>
      <c r="F39" s="30" t="s">
        <v>16</v>
      </c>
      <c r="G39" s="47" t="s">
        <v>117</v>
      </c>
      <c r="H39" s="26">
        <f t="shared" si="1"/>
        <v>2</v>
      </c>
      <c r="I39" s="198">
        <f>0.1+84.1</f>
        <v>84.199999999999989</v>
      </c>
      <c r="J39" s="48"/>
      <c r="K39" s="49"/>
    </row>
    <row r="40" spans="1:11" ht="13.2" customHeight="1" x14ac:dyDescent="0.2">
      <c r="A40" s="76">
        <v>32</v>
      </c>
      <c r="B40" s="22" t="s">
        <v>29</v>
      </c>
      <c r="C40" s="23" t="s">
        <v>17</v>
      </c>
      <c r="D40" s="24" t="s">
        <v>188</v>
      </c>
      <c r="E40" s="29"/>
      <c r="F40" s="30" t="s">
        <v>25</v>
      </c>
      <c r="G40" s="47" t="s">
        <v>111</v>
      </c>
      <c r="H40" s="26">
        <f t="shared" si="1"/>
        <v>3.1000000000000085</v>
      </c>
      <c r="I40" s="198">
        <f>0.1+87.2</f>
        <v>87.3</v>
      </c>
      <c r="J40" s="48"/>
      <c r="K40" s="49"/>
    </row>
    <row r="41" spans="1:11" ht="32.4" x14ac:dyDescent="0.2">
      <c r="A41" s="75">
        <v>33</v>
      </c>
      <c r="B41" s="32" t="s">
        <v>20</v>
      </c>
      <c r="C41" s="51"/>
      <c r="D41" s="52" t="s">
        <v>221</v>
      </c>
      <c r="E41" s="35"/>
      <c r="F41" s="53" t="s">
        <v>222</v>
      </c>
      <c r="G41" s="54" t="s">
        <v>118</v>
      </c>
      <c r="H41" s="36">
        <f>I41-I40</f>
        <v>0.79999999999999716</v>
      </c>
      <c r="I41" s="201">
        <f>0.1+88</f>
        <v>88.1</v>
      </c>
      <c r="J41" s="37" t="s">
        <v>223</v>
      </c>
      <c r="K41" s="69"/>
    </row>
    <row r="42" spans="1:11" x14ac:dyDescent="0.2">
      <c r="A42" s="76">
        <v>34</v>
      </c>
      <c r="B42" s="138" t="s">
        <v>18</v>
      </c>
      <c r="C42" s="40"/>
      <c r="D42" s="139"/>
      <c r="E42" s="29"/>
      <c r="F42" s="48" t="s">
        <v>15</v>
      </c>
      <c r="G42" s="47" t="s">
        <v>111</v>
      </c>
      <c r="H42" s="110">
        <f>I42-I41</f>
        <v>9.9999999999994316E-2</v>
      </c>
      <c r="I42" s="202">
        <f>0.1+88.1</f>
        <v>88.199999999999989</v>
      </c>
      <c r="J42" s="112"/>
      <c r="K42" s="140"/>
    </row>
    <row r="43" spans="1:11" ht="13.2" customHeight="1" x14ac:dyDescent="0.2">
      <c r="A43" s="76">
        <v>35</v>
      </c>
      <c r="B43" s="22" t="s">
        <v>29</v>
      </c>
      <c r="C43" s="23" t="s">
        <v>17</v>
      </c>
      <c r="D43" s="134" t="s">
        <v>188</v>
      </c>
      <c r="E43" s="135"/>
      <c r="F43" s="108" t="s">
        <v>16</v>
      </c>
      <c r="G43" s="136" t="s">
        <v>220</v>
      </c>
      <c r="H43" s="110">
        <f>I43-I42</f>
        <v>0.80000000000001137</v>
      </c>
      <c r="I43" s="198">
        <f>0.1+88.9</f>
        <v>89</v>
      </c>
      <c r="J43" s="112"/>
      <c r="K43" s="137"/>
    </row>
    <row r="44" spans="1:11" x14ac:dyDescent="0.2">
      <c r="A44" s="76">
        <v>36</v>
      </c>
      <c r="B44" s="22" t="s">
        <v>19</v>
      </c>
      <c r="C44" s="86"/>
      <c r="D44" s="87"/>
      <c r="E44" s="85"/>
      <c r="F44" s="48" t="s">
        <v>15</v>
      </c>
      <c r="G44" s="50" t="s">
        <v>220</v>
      </c>
      <c r="H44" s="26">
        <f t="shared" si="1"/>
        <v>3</v>
      </c>
      <c r="I44" s="198">
        <f>0.1+91.9</f>
        <v>92</v>
      </c>
      <c r="J44" s="48" t="s">
        <v>38</v>
      </c>
      <c r="K44" s="88"/>
    </row>
    <row r="45" spans="1:11" ht="13.2" customHeight="1" x14ac:dyDescent="0.2">
      <c r="A45" s="76">
        <v>37</v>
      </c>
      <c r="B45" s="39" t="s">
        <v>21</v>
      </c>
      <c r="C45" s="44" t="s">
        <v>17</v>
      </c>
      <c r="D45" s="45" t="s">
        <v>189</v>
      </c>
      <c r="E45" s="29"/>
      <c r="F45" s="46" t="s">
        <v>16</v>
      </c>
      <c r="G45" s="47" t="s">
        <v>119</v>
      </c>
      <c r="H45" s="26">
        <f t="shared" si="1"/>
        <v>3.0999999999999943</v>
      </c>
      <c r="I45" s="198">
        <f>0.1+95</f>
        <v>95.1</v>
      </c>
      <c r="J45" s="48" t="s">
        <v>152</v>
      </c>
      <c r="K45" s="49"/>
    </row>
    <row r="46" spans="1:11" ht="13.2" customHeight="1" x14ac:dyDescent="0.2">
      <c r="A46" s="76">
        <v>38</v>
      </c>
      <c r="B46" s="22" t="s">
        <v>18</v>
      </c>
      <c r="C46" s="44"/>
      <c r="D46" s="45"/>
      <c r="E46" s="29"/>
      <c r="F46" s="46" t="s">
        <v>16</v>
      </c>
      <c r="G46" s="47" t="s">
        <v>106</v>
      </c>
      <c r="H46" s="26">
        <f t="shared" si="1"/>
        <v>4.9000000000000057</v>
      </c>
      <c r="I46" s="198">
        <f>0.1+99.9</f>
        <v>100</v>
      </c>
      <c r="J46" s="48" t="s">
        <v>153</v>
      </c>
      <c r="K46" s="49"/>
    </row>
    <row r="47" spans="1:11" ht="13.2" customHeight="1" x14ac:dyDescent="0.2">
      <c r="A47" s="76">
        <v>39</v>
      </c>
      <c r="B47" s="22" t="s">
        <v>29</v>
      </c>
      <c r="C47" s="44"/>
      <c r="D47" s="45"/>
      <c r="E47" s="29"/>
      <c r="F47" s="48" t="s">
        <v>15</v>
      </c>
      <c r="G47" s="47" t="s">
        <v>120</v>
      </c>
      <c r="H47" s="26">
        <f t="shared" si="1"/>
        <v>0.5</v>
      </c>
      <c r="I47" s="198">
        <f>0.1+100.4</f>
        <v>100.5</v>
      </c>
      <c r="J47" s="48" t="s">
        <v>154</v>
      </c>
      <c r="K47" s="49"/>
    </row>
    <row r="48" spans="1:11" ht="13.2" customHeight="1" x14ac:dyDescent="0.2">
      <c r="A48" s="76">
        <v>40</v>
      </c>
      <c r="B48" s="22" t="s">
        <v>29</v>
      </c>
      <c r="C48" s="44"/>
      <c r="D48" s="45"/>
      <c r="E48" s="125" t="s">
        <v>0</v>
      </c>
      <c r="F48" s="46" t="s">
        <v>16</v>
      </c>
      <c r="G48" s="47" t="s">
        <v>106</v>
      </c>
      <c r="H48" s="26">
        <f t="shared" si="1"/>
        <v>7</v>
      </c>
      <c r="I48" s="198">
        <f>0.1+107.4</f>
        <v>107.5</v>
      </c>
      <c r="J48" s="46"/>
      <c r="K48" s="49"/>
    </row>
    <row r="49" spans="1:11" ht="13.2" customHeight="1" x14ac:dyDescent="0.2">
      <c r="A49" s="76">
        <v>41</v>
      </c>
      <c r="B49" s="22" t="s">
        <v>29</v>
      </c>
      <c r="C49" s="44"/>
      <c r="D49" s="45"/>
      <c r="E49" s="29"/>
      <c r="F49" s="48" t="s">
        <v>15</v>
      </c>
      <c r="G49" s="47" t="s">
        <v>121</v>
      </c>
      <c r="H49" s="26">
        <f t="shared" si="1"/>
        <v>0.29999999999999716</v>
      </c>
      <c r="I49" s="198">
        <f>0.1+107.7</f>
        <v>107.8</v>
      </c>
      <c r="J49" s="48" t="s">
        <v>155</v>
      </c>
      <c r="K49" s="49"/>
    </row>
    <row r="50" spans="1:11" ht="13.2" customHeight="1" x14ac:dyDescent="0.2">
      <c r="A50" s="76">
        <v>42</v>
      </c>
      <c r="B50" s="22" t="s">
        <v>29</v>
      </c>
      <c r="C50" s="23" t="s">
        <v>17</v>
      </c>
      <c r="D50" s="45" t="s">
        <v>190</v>
      </c>
      <c r="E50" s="29"/>
      <c r="F50" s="48" t="s">
        <v>15</v>
      </c>
      <c r="G50" s="47" t="s">
        <v>106</v>
      </c>
      <c r="H50" s="26">
        <f t="shared" si="1"/>
        <v>0.79999999999999716</v>
      </c>
      <c r="I50" s="202">
        <f>0.1+108.5</f>
        <v>108.6</v>
      </c>
      <c r="J50" s="48" t="s">
        <v>156</v>
      </c>
      <c r="K50" s="49"/>
    </row>
    <row r="51" spans="1:11" ht="13.2" customHeight="1" x14ac:dyDescent="0.2">
      <c r="A51" s="76">
        <v>43</v>
      </c>
      <c r="B51" s="22" t="s">
        <v>29</v>
      </c>
      <c r="C51" s="23" t="s">
        <v>17</v>
      </c>
      <c r="D51" s="80" t="s">
        <v>191</v>
      </c>
      <c r="E51" s="81"/>
      <c r="F51" s="46" t="s">
        <v>16</v>
      </c>
      <c r="G51" s="82" t="s">
        <v>122</v>
      </c>
      <c r="H51" s="26">
        <f t="shared" si="1"/>
        <v>3.7999999999999972</v>
      </c>
      <c r="I51" s="202">
        <f>0.1+112.3</f>
        <v>112.39999999999999</v>
      </c>
      <c r="J51" s="83" t="s">
        <v>157</v>
      </c>
      <c r="K51" s="84"/>
    </row>
    <row r="52" spans="1:11" ht="13.2" customHeight="1" x14ac:dyDescent="0.2">
      <c r="A52" s="76">
        <v>44</v>
      </c>
      <c r="B52" s="22" t="s">
        <v>18</v>
      </c>
      <c r="C52" s="23" t="s">
        <v>17</v>
      </c>
      <c r="D52" s="56" t="s">
        <v>192</v>
      </c>
      <c r="E52" s="57"/>
      <c r="F52" s="48" t="s">
        <v>15</v>
      </c>
      <c r="G52" s="58" t="s">
        <v>124</v>
      </c>
      <c r="H52" s="26">
        <f t="shared" si="1"/>
        <v>5.1000000000000085</v>
      </c>
      <c r="I52" s="203">
        <f>0.1+117.4</f>
        <v>117.5</v>
      </c>
      <c r="J52" s="59"/>
      <c r="K52" s="60"/>
    </row>
    <row r="53" spans="1:11" ht="13.2" customHeight="1" x14ac:dyDescent="0.2">
      <c r="A53" s="76">
        <v>45</v>
      </c>
      <c r="B53" s="22" t="s">
        <v>20</v>
      </c>
      <c r="C53" s="23" t="s">
        <v>17</v>
      </c>
      <c r="D53" s="45" t="s">
        <v>193</v>
      </c>
      <c r="E53" s="29"/>
      <c r="F53" s="46" t="s">
        <v>16</v>
      </c>
      <c r="G53" s="47" t="s">
        <v>123</v>
      </c>
      <c r="H53" s="26">
        <f t="shared" si="1"/>
        <v>0.79999999999999716</v>
      </c>
      <c r="I53" s="198">
        <f>0.1+118.2</f>
        <v>118.3</v>
      </c>
      <c r="J53" s="48"/>
      <c r="K53" s="49"/>
    </row>
    <row r="54" spans="1:11" ht="27" customHeight="1" thickBot="1" x14ac:dyDescent="0.25">
      <c r="A54" s="91">
        <v>46</v>
      </c>
      <c r="B54" s="119"/>
      <c r="C54" s="120"/>
      <c r="D54" s="92" t="s">
        <v>175</v>
      </c>
      <c r="E54" s="63"/>
      <c r="F54" s="64" t="s">
        <v>222</v>
      </c>
      <c r="G54" s="65" t="s">
        <v>123</v>
      </c>
      <c r="H54" s="70">
        <f t="shared" si="1"/>
        <v>0.20000000000000284</v>
      </c>
      <c r="I54" s="204">
        <f>0.1+118.4</f>
        <v>118.5</v>
      </c>
      <c r="J54" s="64" t="s">
        <v>177</v>
      </c>
      <c r="K54" s="66">
        <f>I54-I5</f>
        <v>118.5</v>
      </c>
    </row>
    <row r="55" spans="1:11" x14ac:dyDescent="0.2">
      <c r="A55" s="113"/>
      <c r="B55" s="113"/>
      <c r="C55" s="113"/>
      <c r="D55" s="114"/>
      <c r="E55" s="113"/>
      <c r="F55" s="115"/>
      <c r="G55" s="114"/>
      <c r="H55" s="116"/>
      <c r="I55" s="117"/>
      <c r="J55" s="115"/>
      <c r="K55" s="118"/>
    </row>
    <row r="56" spans="1:11" x14ac:dyDescent="0.2">
      <c r="A56" s="158" t="s">
        <v>164</v>
      </c>
      <c r="B56" s="158"/>
      <c r="C56" s="158"/>
      <c r="D56" s="158"/>
      <c r="E56" s="158"/>
      <c r="F56" s="158"/>
      <c r="G56" s="158"/>
      <c r="H56" s="158"/>
      <c r="I56" s="158"/>
      <c r="J56" s="158"/>
      <c r="K56" s="158"/>
    </row>
    <row r="58" spans="1:11" x14ac:dyDescent="0.2">
      <c r="B58" s="1" t="s">
        <v>165</v>
      </c>
    </row>
    <row r="59" spans="1:11" x14ac:dyDescent="0.2">
      <c r="B59" s="1" t="s">
        <v>214</v>
      </c>
      <c r="F59" s="143" t="s">
        <v>163</v>
      </c>
      <c r="J59" s="144" t="s">
        <v>166</v>
      </c>
    </row>
    <row r="76" spans="1:11" x14ac:dyDescent="0.2">
      <c r="A76" s="113"/>
      <c r="B76" s="113"/>
      <c r="C76" s="113"/>
      <c r="D76" s="114"/>
      <c r="E76" s="113"/>
      <c r="F76" s="115"/>
      <c r="G76" s="114"/>
      <c r="H76" s="116"/>
      <c r="I76" s="117"/>
      <c r="J76" s="115"/>
      <c r="K76" s="118"/>
    </row>
    <row r="77" spans="1:11" x14ac:dyDescent="0.2">
      <c r="A77" s="1" t="str">
        <f>A1</f>
        <v>2026BRM223近畿200km桑名 BEGINING OF NEW ERA</v>
      </c>
      <c r="G77" s="1" t="str">
        <f>G1</f>
        <v>2026/2/23  7：00スタート　日出 6:30、日没 17:42</v>
      </c>
      <c r="H77" s="5"/>
      <c r="I77" s="5"/>
      <c r="K77" s="6"/>
    </row>
    <row r="78" spans="1:11" ht="11.4" thickBot="1" x14ac:dyDescent="0.25">
      <c r="E78" s="7" t="s">
        <v>0</v>
      </c>
      <c r="F78" s="3" t="s">
        <v>1</v>
      </c>
      <c r="H78" s="5"/>
      <c r="I78" s="8"/>
      <c r="K78" s="141" t="str">
        <f>K2</f>
        <v>ver.1.1.0</v>
      </c>
    </row>
    <row r="79" spans="1:11" ht="13.5" customHeight="1" x14ac:dyDescent="0.2">
      <c r="A79" s="159"/>
      <c r="B79" s="161" t="s">
        <v>2</v>
      </c>
      <c r="C79" s="161" t="s">
        <v>3</v>
      </c>
      <c r="D79" s="163" t="s">
        <v>4</v>
      </c>
      <c r="E79" s="161" t="s">
        <v>5</v>
      </c>
      <c r="F79" s="165" t="s">
        <v>6</v>
      </c>
      <c r="G79" s="166"/>
      <c r="H79" s="167" t="s">
        <v>7</v>
      </c>
      <c r="I79" s="168"/>
      <c r="J79" s="169" t="s">
        <v>8</v>
      </c>
      <c r="K79" s="171" t="s">
        <v>9</v>
      </c>
    </row>
    <row r="80" spans="1:11" ht="11.4" thickBot="1" x14ac:dyDescent="0.25">
      <c r="A80" s="160"/>
      <c r="B80" s="162"/>
      <c r="C80" s="162"/>
      <c r="D80" s="164"/>
      <c r="E80" s="162"/>
      <c r="F80" s="10" t="s">
        <v>10</v>
      </c>
      <c r="G80" s="10" t="s">
        <v>11</v>
      </c>
      <c r="H80" s="11" t="s">
        <v>12</v>
      </c>
      <c r="I80" s="12" t="s">
        <v>13</v>
      </c>
      <c r="J80" s="170"/>
      <c r="K80" s="172"/>
    </row>
    <row r="81" spans="1:11" ht="11.4" thickTop="1" x14ac:dyDescent="0.2">
      <c r="A81" s="76">
        <v>47</v>
      </c>
      <c r="B81" s="22" t="s">
        <v>29</v>
      </c>
      <c r="C81" s="23" t="s">
        <v>17</v>
      </c>
      <c r="D81" s="45" t="s">
        <v>194</v>
      </c>
      <c r="E81" s="29"/>
      <c r="F81" s="46" t="s">
        <v>16</v>
      </c>
      <c r="G81" s="47" t="s">
        <v>125</v>
      </c>
      <c r="H81" s="26">
        <f>I81-I54</f>
        <v>11.799999999999983</v>
      </c>
      <c r="I81" s="202">
        <f>0.1+130.2</f>
        <v>130.29999999999998</v>
      </c>
      <c r="J81" s="48"/>
      <c r="K81" s="49"/>
    </row>
    <row r="82" spans="1:11" ht="14.4" customHeight="1" x14ac:dyDescent="0.2">
      <c r="A82" s="76">
        <v>48</v>
      </c>
      <c r="B82" s="22" t="s">
        <v>19</v>
      </c>
      <c r="C82" s="23" t="s">
        <v>17</v>
      </c>
      <c r="D82" s="80"/>
      <c r="E82" s="81"/>
      <c r="F82" s="48" t="s">
        <v>15</v>
      </c>
      <c r="G82" s="82" t="s">
        <v>135</v>
      </c>
      <c r="H82" s="26">
        <f t="shared" ref="H82:H86" si="3">I82-I81</f>
        <v>3.6000000000000227</v>
      </c>
      <c r="I82" s="202">
        <f>0.1+133.8</f>
        <v>133.9</v>
      </c>
      <c r="J82" s="83" t="s">
        <v>158</v>
      </c>
      <c r="K82" s="84"/>
    </row>
    <row r="83" spans="1:11" x14ac:dyDescent="0.2">
      <c r="A83" s="76">
        <v>49</v>
      </c>
      <c r="B83" s="22" t="s">
        <v>18</v>
      </c>
      <c r="C83" s="89"/>
      <c r="D83" s="56"/>
      <c r="E83" s="57"/>
      <c r="F83" s="46" t="s">
        <v>16</v>
      </c>
      <c r="G83" s="58" t="s">
        <v>136</v>
      </c>
      <c r="H83" s="26">
        <f t="shared" si="3"/>
        <v>9.9999999999994316E-2</v>
      </c>
      <c r="I83" s="203">
        <f>0.1+133.9</f>
        <v>134</v>
      </c>
      <c r="J83" s="59"/>
      <c r="K83" s="60"/>
    </row>
    <row r="84" spans="1:11" x14ac:dyDescent="0.2">
      <c r="A84" s="76">
        <v>50</v>
      </c>
      <c r="B84" s="22" t="s">
        <v>29</v>
      </c>
      <c r="C84" s="23" t="s">
        <v>17</v>
      </c>
      <c r="D84" s="45"/>
      <c r="E84" s="29"/>
      <c r="F84" s="48" t="s">
        <v>15</v>
      </c>
      <c r="G84" s="47" t="s">
        <v>126</v>
      </c>
      <c r="H84" s="26">
        <f t="shared" si="3"/>
        <v>0.29999999999998295</v>
      </c>
      <c r="I84" s="198">
        <f>0.1+134.2</f>
        <v>134.29999999999998</v>
      </c>
      <c r="J84" s="48" t="s">
        <v>159</v>
      </c>
      <c r="K84" s="49"/>
    </row>
    <row r="85" spans="1:11" x14ac:dyDescent="0.2">
      <c r="A85" s="76">
        <v>51</v>
      </c>
      <c r="B85" s="22" t="s">
        <v>29</v>
      </c>
      <c r="C85" s="44"/>
      <c r="D85" s="45"/>
      <c r="E85" s="29"/>
      <c r="F85" s="48" t="s">
        <v>15</v>
      </c>
      <c r="G85" s="47" t="s">
        <v>105</v>
      </c>
      <c r="H85" s="26">
        <f t="shared" si="3"/>
        <v>0.30000000000001137</v>
      </c>
      <c r="I85" s="202">
        <f>0.1+134.5</f>
        <v>134.6</v>
      </c>
      <c r="J85" s="48" t="s">
        <v>160</v>
      </c>
      <c r="K85" s="49"/>
    </row>
    <row r="86" spans="1:11" ht="21.6" x14ac:dyDescent="0.2">
      <c r="A86" s="126">
        <v>52</v>
      </c>
      <c r="B86" s="127" t="s">
        <v>29</v>
      </c>
      <c r="C86" s="128" t="s">
        <v>17</v>
      </c>
      <c r="D86" s="129" t="s">
        <v>195</v>
      </c>
      <c r="E86" s="130"/>
      <c r="F86" s="53" t="s">
        <v>15</v>
      </c>
      <c r="G86" s="131" t="s">
        <v>127</v>
      </c>
      <c r="H86" s="132">
        <f t="shared" si="3"/>
        <v>6.5</v>
      </c>
      <c r="I86" s="205">
        <f>0.1+141</f>
        <v>141.1</v>
      </c>
      <c r="J86" s="53" t="s">
        <v>176</v>
      </c>
      <c r="K86" s="133">
        <f>I86-I54</f>
        <v>22.599999999999994</v>
      </c>
    </row>
    <row r="87" spans="1:11" ht="32.4" x14ac:dyDescent="0.2">
      <c r="A87" s="76">
        <v>53</v>
      </c>
      <c r="B87" s="22" t="s">
        <v>29</v>
      </c>
      <c r="C87" s="23" t="s">
        <v>17</v>
      </c>
      <c r="D87" s="80"/>
      <c r="E87" s="81"/>
      <c r="F87" s="112" t="s">
        <v>15</v>
      </c>
      <c r="G87" s="154" t="s">
        <v>229</v>
      </c>
      <c r="H87" s="110">
        <f>I87-I86</f>
        <v>9.1999999999999886</v>
      </c>
      <c r="I87" s="202">
        <f>0.1+150.2</f>
        <v>150.29999999999998</v>
      </c>
      <c r="J87" s="83"/>
      <c r="K87" s="84"/>
    </row>
    <row r="88" spans="1:11" x14ac:dyDescent="0.2">
      <c r="A88" s="76">
        <v>54</v>
      </c>
      <c r="B88" s="22" t="s">
        <v>29</v>
      </c>
      <c r="C88" s="23" t="s">
        <v>17</v>
      </c>
      <c r="D88" s="45" t="s">
        <v>196</v>
      </c>
      <c r="E88" s="29"/>
      <c r="F88" s="46" t="s">
        <v>16</v>
      </c>
      <c r="G88" s="47" t="s">
        <v>128</v>
      </c>
      <c r="H88" s="26">
        <f t="shared" si="1"/>
        <v>2</v>
      </c>
      <c r="I88" s="198">
        <f>0.1+152.2</f>
        <v>152.29999999999998</v>
      </c>
      <c r="J88" s="48" t="s">
        <v>161</v>
      </c>
      <c r="K88" s="49"/>
    </row>
    <row r="89" spans="1:11" x14ac:dyDescent="0.2">
      <c r="A89" s="76">
        <v>55</v>
      </c>
      <c r="B89" s="22" t="s">
        <v>18</v>
      </c>
      <c r="C89" s="23" t="s">
        <v>17</v>
      </c>
      <c r="D89" s="3" t="s">
        <v>197</v>
      </c>
      <c r="E89" s="29"/>
      <c r="F89" s="46" t="s">
        <v>16</v>
      </c>
      <c r="G89" s="47" t="s">
        <v>129</v>
      </c>
      <c r="H89" s="26">
        <f t="shared" si="1"/>
        <v>8.1000000000000227</v>
      </c>
      <c r="I89" s="202">
        <f>0.1+160.3</f>
        <v>160.4</v>
      </c>
      <c r="J89" s="48" t="s">
        <v>169</v>
      </c>
      <c r="K89" s="49"/>
    </row>
    <row r="90" spans="1:11" x14ac:dyDescent="0.2">
      <c r="A90" s="76">
        <v>56</v>
      </c>
      <c r="B90" s="22" t="s">
        <v>29</v>
      </c>
      <c r="C90" s="23" t="s">
        <v>17</v>
      </c>
      <c r="D90" s="45" t="s">
        <v>198</v>
      </c>
      <c r="E90" s="81"/>
      <c r="F90" s="48" t="s">
        <v>15</v>
      </c>
      <c r="G90" s="47" t="s">
        <v>129</v>
      </c>
      <c r="H90" s="26">
        <f t="shared" si="1"/>
        <v>0.39999999999997726</v>
      </c>
      <c r="I90" s="202">
        <f>0.1+160.7</f>
        <v>160.79999999999998</v>
      </c>
      <c r="J90" s="83"/>
      <c r="K90" s="84"/>
    </row>
    <row r="91" spans="1:11" x14ac:dyDescent="0.2">
      <c r="A91" s="76">
        <v>57</v>
      </c>
      <c r="B91" s="22" t="s">
        <v>29</v>
      </c>
      <c r="C91" s="55"/>
      <c r="D91" s="56"/>
      <c r="E91" s="57"/>
      <c r="F91" s="46" t="s">
        <v>16</v>
      </c>
      <c r="G91" s="58" t="s">
        <v>130</v>
      </c>
      <c r="H91" s="26">
        <f t="shared" si="1"/>
        <v>1.2000000000000171</v>
      </c>
      <c r="I91" s="203">
        <f>0.1+161.9</f>
        <v>162</v>
      </c>
      <c r="J91" s="59"/>
      <c r="K91" s="60"/>
    </row>
    <row r="92" spans="1:11" x14ac:dyDescent="0.2">
      <c r="A92" s="76">
        <v>58</v>
      </c>
      <c r="B92" s="22" t="s">
        <v>18</v>
      </c>
      <c r="C92" s="44"/>
      <c r="D92" s="45"/>
      <c r="E92" s="29"/>
      <c r="F92" s="46" t="s">
        <v>16</v>
      </c>
      <c r="G92" s="58" t="s">
        <v>106</v>
      </c>
      <c r="H92" s="26">
        <f>I92-I91</f>
        <v>1.1999999999999886</v>
      </c>
      <c r="I92" s="198">
        <f>0.1+163.1</f>
        <v>163.19999999999999</v>
      </c>
      <c r="J92" s="48"/>
      <c r="K92" s="49"/>
    </row>
    <row r="93" spans="1:11" x14ac:dyDescent="0.2">
      <c r="A93" s="76">
        <v>59</v>
      </c>
      <c r="B93" s="22" t="s">
        <v>19</v>
      </c>
      <c r="C93" s="44"/>
      <c r="D93" s="45"/>
      <c r="E93" s="29"/>
      <c r="F93" s="48" t="s">
        <v>15</v>
      </c>
      <c r="G93" s="47" t="s">
        <v>109</v>
      </c>
      <c r="H93" s="26">
        <f t="shared" si="1"/>
        <v>0</v>
      </c>
      <c r="I93" s="198">
        <f>0.1+163.1</f>
        <v>163.19999999999999</v>
      </c>
      <c r="J93" s="48"/>
      <c r="K93" s="49"/>
    </row>
    <row r="94" spans="1:11" x14ac:dyDescent="0.2">
      <c r="A94" s="76">
        <v>60</v>
      </c>
      <c r="B94" s="22" t="s">
        <v>29</v>
      </c>
      <c r="C94" s="23" t="s">
        <v>17</v>
      </c>
      <c r="D94" s="80" t="s">
        <v>199</v>
      </c>
      <c r="E94" s="81"/>
      <c r="F94" s="48" t="s">
        <v>15</v>
      </c>
      <c r="G94" s="58" t="s">
        <v>106</v>
      </c>
      <c r="H94" s="26">
        <f t="shared" si="1"/>
        <v>2.0999999999999943</v>
      </c>
      <c r="I94" s="202">
        <f>0.1+165.2</f>
        <v>165.29999999999998</v>
      </c>
      <c r="J94" s="83"/>
      <c r="K94" s="84"/>
    </row>
    <row r="95" spans="1:11" x14ac:dyDescent="0.2">
      <c r="A95" s="76">
        <v>61</v>
      </c>
      <c r="B95" s="22" t="s">
        <v>29</v>
      </c>
      <c r="C95" s="23" t="s">
        <v>17</v>
      </c>
      <c r="D95" s="56" t="s">
        <v>200</v>
      </c>
      <c r="E95" s="57"/>
      <c r="F95" s="46" t="s">
        <v>16</v>
      </c>
      <c r="G95" s="58" t="s">
        <v>106</v>
      </c>
      <c r="H95" s="26">
        <f t="shared" si="1"/>
        <v>2.1000000000000227</v>
      </c>
      <c r="I95" s="203">
        <f>0.1+167.3</f>
        <v>167.4</v>
      </c>
      <c r="J95" s="59"/>
      <c r="K95" s="60"/>
    </row>
    <row r="96" spans="1:11" x14ac:dyDescent="0.2">
      <c r="A96" s="76">
        <v>62</v>
      </c>
      <c r="B96" s="22" t="s">
        <v>29</v>
      </c>
      <c r="C96" s="23" t="s">
        <v>17</v>
      </c>
      <c r="D96" s="45" t="s">
        <v>201</v>
      </c>
      <c r="E96" s="29"/>
      <c r="F96" s="48" t="s">
        <v>15</v>
      </c>
      <c r="G96" s="58" t="s">
        <v>106</v>
      </c>
      <c r="H96" s="26">
        <f t="shared" si="1"/>
        <v>2.5999999999999943</v>
      </c>
      <c r="I96" s="198">
        <f>0.1+169.9</f>
        <v>170</v>
      </c>
      <c r="J96" s="48" t="s">
        <v>157</v>
      </c>
      <c r="K96" s="49"/>
    </row>
    <row r="97" spans="1:11" x14ac:dyDescent="0.2">
      <c r="A97" s="76">
        <v>63</v>
      </c>
      <c r="B97" s="22" t="s">
        <v>29</v>
      </c>
      <c r="C97" s="23" t="s">
        <v>17</v>
      </c>
      <c r="D97" s="45" t="s">
        <v>202</v>
      </c>
      <c r="E97" s="29"/>
      <c r="F97" s="46" t="s">
        <v>16</v>
      </c>
      <c r="G97" s="47" t="s">
        <v>109</v>
      </c>
      <c r="H97" s="26">
        <f t="shared" si="1"/>
        <v>0.19999999999998863</v>
      </c>
      <c r="I97" s="202">
        <f>0.1+170.1</f>
        <v>170.2</v>
      </c>
      <c r="J97" s="48" t="s">
        <v>162</v>
      </c>
      <c r="K97" s="49"/>
    </row>
    <row r="98" spans="1:11" x14ac:dyDescent="0.2">
      <c r="A98" s="76">
        <v>64</v>
      </c>
      <c r="B98" s="22" t="s">
        <v>18</v>
      </c>
      <c r="C98" s="89"/>
      <c r="D98" s="80"/>
      <c r="E98" s="81"/>
      <c r="F98" s="48" t="s">
        <v>15</v>
      </c>
      <c r="G98" s="58" t="s">
        <v>106</v>
      </c>
      <c r="H98" s="26">
        <f t="shared" si="1"/>
        <v>9.9999999999994316E-2</v>
      </c>
      <c r="I98" s="202">
        <f>0.1+170.2</f>
        <v>170.29999999999998</v>
      </c>
      <c r="J98" s="83"/>
      <c r="K98" s="84"/>
    </row>
    <row r="99" spans="1:11" x14ac:dyDescent="0.2">
      <c r="A99" s="76">
        <v>65</v>
      </c>
      <c r="B99" s="22" t="s">
        <v>29</v>
      </c>
      <c r="C99" s="23" t="s">
        <v>17</v>
      </c>
      <c r="D99" s="56" t="s">
        <v>203</v>
      </c>
      <c r="E99" s="57"/>
      <c r="F99" s="46" t="s">
        <v>16</v>
      </c>
      <c r="G99" s="58" t="s">
        <v>106</v>
      </c>
      <c r="H99" s="26">
        <f t="shared" si="1"/>
        <v>5.6000000000000227</v>
      </c>
      <c r="I99" s="203">
        <f>0.1+175.8</f>
        <v>175.9</v>
      </c>
      <c r="J99" s="59" t="s">
        <v>170</v>
      </c>
      <c r="K99" s="60"/>
    </row>
    <row r="100" spans="1:11" x14ac:dyDescent="0.2">
      <c r="A100" s="76">
        <v>66</v>
      </c>
      <c r="B100" s="39" t="s">
        <v>21</v>
      </c>
      <c r="C100" s="44" t="s">
        <v>17</v>
      </c>
      <c r="D100" s="45" t="s">
        <v>204</v>
      </c>
      <c r="E100" s="29"/>
      <c r="F100" s="46" t="s">
        <v>16</v>
      </c>
      <c r="G100" s="47" t="s">
        <v>131</v>
      </c>
      <c r="H100" s="26">
        <f t="shared" si="1"/>
        <v>0.5</v>
      </c>
      <c r="I100" s="198">
        <f>0.1+176.3</f>
        <v>176.4</v>
      </c>
      <c r="J100" s="59"/>
      <c r="K100" s="49"/>
    </row>
    <row r="101" spans="1:11" x14ac:dyDescent="0.2">
      <c r="A101" s="76">
        <v>67</v>
      </c>
      <c r="B101" s="22" t="s">
        <v>29</v>
      </c>
      <c r="C101" s="23" t="s">
        <v>17</v>
      </c>
      <c r="D101" s="45" t="s">
        <v>205</v>
      </c>
      <c r="E101" s="29"/>
      <c r="F101" s="46" t="s">
        <v>15</v>
      </c>
      <c r="G101" s="47" t="s">
        <v>105</v>
      </c>
      <c r="H101" s="26">
        <f t="shared" si="1"/>
        <v>0.5</v>
      </c>
      <c r="I101" s="202">
        <f>0.1+176.8</f>
        <v>176.9</v>
      </c>
      <c r="J101" s="48"/>
      <c r="K101" s="49"/>
    </row>
    <row r="102" spans="1:11" x14ac:dyDescent="0.2">
      <c r="A102" s="76">
        <v>68</v>
      </c>
      <c r="B102" s="22" t="s">
        <v>18</v>
      </c>
      <c r="C102" s="89"/>
      <c r="D102" s="80"/>
      <c r="E102" s="81"/>
      <c r="F102" s="46" t="s">
        <v>15</v>
      </c>
      <c r="G102" s="47" t="s">
        <v>132</v>
      </c>
      <c r="H102" s="26">
        <f t="shared" si="1"/>
        <v>2.6999999999999886</v>
      </c>
      <c r="I102" s="202">
        <f>0.1+179.5</f>
        <v>179.6</v>
      </c>
      <c r="J102" s="83" t="s">
        <v>171</v>
      </c>
      <c r="K102" s="84"/>
    </row>
    <row r="103" spans="1:11" x14ac:dyDescent="0.2">
      <c r="A103" s="76">
        <v>69</v>
      </c>
      <c r="B103" s="22" t="s">
        <v>29</v>
      </c>
      <c r="C103" s="23" t="s">
        <v>17</v>
      </c>
      <c r="D103" s="56" t="s">
        <v>206</v>
      </c>
      <c r="E103" s="57"/>
      <c r="F103" s="46" t="s">
        <v>16</v>
      </c>
      <c r="G103" s="58" t="s">
        <v>133</v>
      </c>
      <c r="H103" s="26">
        <f t="shared" si="1"/>
        <v>0.30000000000001137</v>
      </c>
      <c r="I103" s="203">
        <f>0.1+179.8</f>
        <v>179.9</v>
      </c>
      <c r="J103" s="59" t="s">
        <v>172</v>
      </c>
      <c r="K103" s="60"/>
    </row>
    <row r="104" spans="1:11" x14ac:dyDescent="0.2">
      <c r="A104" s="76">
        <v>70</v>
      </c>
      <c r="B104" s="22" t="s">
        <v>29</v>
      </c>
      <c r="C104" s="44"/>
      <c r="D104" s="45"/>
      <c r="E104" s="29" t="s">
        <v>0</v>
      </c>
      <c r="F104" s="46" t="s">
        <v>15</v>
      </c>
      <c r="G104" s="47" t="s">
        <v>134</v>
      </c>
      <c r="H104" s="26">
        <f t="shared" ref="H104:H120" si="4">I104-I103</f>
        <v>1</v>
      </c>
      <c r="I104" s="198">
        <f>0.1+180.8</f>
        <v>180.9</v>
      </c>
      <c r="J104" s="48"/>
      <c r="K104" s="49"/>
    </row>
    <row r="105" spans="1:11" x14ac:dyDescent="0.2">
      <c r="A105" s="76">
        <v>71</v>
      </c>
      <c r="B105" s="22" t="s">
        <v>18</v>
      </c>
      <c r="C105" s="23" t="s">
        <v>17</v>
      </c>
      <c r="D105" s="45" t="s">
        <v>207</v>
      </c>
      <c r="E105" s="29"/>
      <c r="F105" s="46" t="s">
        <v>15</v>
      </c>
      <c r="G105" s="47" t="s">
        <v>105</v>
      </c>
      <c r="H105" s="26">
        <f t="shared" si="4"/>
        <v>0.59999999999999432</v>
      </c>
      <c r="I105" s="202">
        <f>0.1+181.4</f>
        <v>181.5</v>
      </c>
      <c r="J105" s="48"/>
      <c r="K105" s="49"/>
    </row>
    <row r="106" spans="1:11" ht="21.6" x14ac:dyDescent="0.2">
      <c r="A106" s="76">
        <v>72</v>
      </c>
      <c r="B106" s="22" t="s">
        <v>29</v>
      </c>
      <c r="C106" s="23" t="s">
        <v>17</v>
      </c>
      <c r="D106" s="80" t="s">
        <v>208</v>
      </c>
      <c r="E106" s="81"/>
      <c r="F106" s="46" t="s">
        <v>16</v>
      </c>
      <c r="G106" s="82" t="s">
        <v>107</v>
      </c>
      <c r="H106" s="26">
        <f t="shared" si="4"/>
        <v>0.5</v>
      </c>
      <c r="I106" s="202">
        <f>0.1+181.9</f>
        <v>182</v>
      </c>
      <c r="J106" s="83" t="s">
        <v>209</v>
      </c>
      <c r="K106" s="84"/>
    </row>
    <row r="107" spans="1:11" x14ac:dyDescent="0.2">
      <c r="A107" s="76">
        <v>73</v>
      </c>
      <c r="B107" s="22" t="s">
        <v>18</v>
      </c>
      <c r="C107" s="23" t="s">
        <v>17</v>
      </c>
      <c r="D107" s="56"/>
      <c r="E107" s="57"/>
      <c r="F107" s="46" t="s">
        <v>15</v>
      </c>
      <c r="G107" s="47" t="s">
        <v>105</v>
      </c>
      <c r="H107" s="26">
        <f t="shared" si="4"/>
        <v>1.5999999999999943</v>
      </c>
      <c r="I107" s="203">
        <f>0.1+183.5</f>
        <v>183.6</v>
      </c>
      <c r="J107" s="59" t="s">
        <v>173</v>
      </c>
      <c r="K107" s="60"/>
    </row>
    <row r="108" spans="1:11" x14ac:dyDescent="0.2">
      <c r="A108" s="76">
        <v>74</v>
      </c>
      <c r="B108" s="22" t="s">
        <v>29</v>
      </c>
      <c r="C108" s="23" t="s">
        <v>17</v>
      </c>
      <c r="D108" s="45"/>
      <c r="E108" s="29"/>
      <c r="F108" s="46" t="s">
        <v>16</v>
      </c>
      <c r="G108" s="47" t="s">
        <v>105</v>
      </c>
      <c r="H108" s="26">
        <f t="shared" si="4"/>
        <v>0.80000000000001137</v>
      </c>
      <c r="I108" s="198">
        <f>0.1+184.3</f>
        <v>184.4</v>
      </c>
      <c r="J108" s="48" t="s">
        <v>225</v>
      </c>
      <c r="K108" s="49"/>
    </row>
    <row r="109" spans="1:11" x14ac:dyDescent="0.2">
      <c r="A109" s="76">
        <v>75</v>
      </c>
      <c r="B109" s="22" t="s">
        <v>29</v>
      </c>
      <c r="C109" s="23" t="s">
        <v>17</v>
      </c>
      <c r="D109" s="45" t="s">
        <v>210</v>
      </c>
      <c r="E109" s="29"/>
      <c r="F109" s="46" t="s">
        <v>15</v>
      </c>
      <c r="G109" s="47" t="s">
        <v>105</v>
      </c>
      <c r="H109" s="26">
        <f t="shared" si="4"/>
        <v>2.7999999999999829</v>
      </c>
      <c r="I109" s="202">
        <f>0.1+187.1</f>
        <v>187.2</v>
      </c>
      <c r="J109" s="48" t="s">
        <v>224</v>
      </c>
      <c r="K109" s="49"/>
    </row>
    <row r="110" spans="1:11" x14ac:dyDescent="0.2">
      <c r="A110" s="76">
        <v>76</v>
      </c>
      <c r="B110" s="22" t="s">
        <v>29</v>
      </c>
      <c r="C110" s="23" t="s">
        <v>17</v>
      </c>
      <c r="D110" s="80" t="s">
        <v>211</v>
      </c>
      <c r="E110" s="81"/>
      <c r="F110" s="46" t="s">
        <v>16</v>
      </c>
      <c r="G110" s="47" t="s">
        <v>105</v>
      </c>
      <c r="H110" s="26">
        <f t="shared" si="4"/>
        <v>1.0999999999999943</v>
      </c>
      <c r="I110" s="202">
        <f>0.1+188.2</f>
        <v>188.29999999999998</v>
      </c>
      <c r="J110" s="83" t="s">
        <v>230</v>
      </c>
      <c r="K110" s="84"/>
    </row>
    <row r="111" spans="1:11" x14ac:dyDescent="0.2">
      <c r="A111" s="76">
        <v>77</v>
      </c>
      <c r="B111" s="22" t="s">
        <v>29</v>
      </c>
      <c r="C111" s="23" t="s">
        <v>17</v>
      </c>
      <c r="D111" s="56" t="s">
        <v>181</v>
      </c>
      <c r="E111" s="57"/>
      <c r="F111" s="46" t="s">
        <v>15</v>
      </c>
      <c r="G111" s="48" t="s">
        <v>103</v>
      </c>
      <c r="H111" s="26">
        <f t="shared" si="4"/>
        <v>1.9000000000000057</v>
      </c>
      <c r="I111" s="203">
        <f>0.1+190.1</f>
        <v>190.2</v>
      </c>
      <c r="J111" s="59" t="str">
        <f>"交差点「 "&amp;D111&amp;" 」"</f>
        <v>交差点「 西阿倉川南S 」</v>
      </c>
      <c r="K111" s="60"/>
    </row>
    <row r="112" spans="1:11" x14ac:dyDescent="0.2">
      <c r="A112" s="76">
        <v>78</v>
      </c>
      <c r="B112" s="22" t="s">
        <v>18</v>
      </c>
      <c r="C112" s="23" t="s">
        <v>17</v>
      </c>
      <c r="D112" s="45" t="s">
        <v>180</v>
      </c>
      <c r="E112" s="29"/>
      <c r="F112" s="46" t="s">
        <v>16</v>
      </c>
      <c r="G112" s="48" t="s">
        <v>104</v>
      </c>
      <c r="H112" s="26">
        <f t="shared" si="4"/>
        <v>4.2000000000000171</v>
      </c>
      <c r="I112" s="198">
        <f>0.1+194.3</f>
        <v>194.4</v>
      </c>
      <c r="J112" s="48" t="str">
        <f>"交差点「 "&amp;D112&amp;" 」"</f>
        <v>交差点「 西富田S 」</v>
      </c>
      <c r="K112" s="49"/>
    </row>
    <row r="113" spans="1:11" x14ac:dyDescent="0.2">
      <c r="A113" s="76">
        <v>79</v>
      </c>
      <c r="B113" s="22" t="s">
        <v>18</v>
      </c>
      <c r="C113" s="44"/>
      <c r="D113" s="45"/>
      <c r="E113" s="29"/>
      <c r="F113" s="46" t="s">
        <v>15</v>
      </c>
      <c r="G113" s="47" t="s">
        <v>105</v>
      </c>
      <c r="H113" s="26">
        <f t="shared" si="4"/>
        <v>4.6999999999999886</v>
      </c>
      <c r="I113" s="202">
        <f>0.1+199</f>
        <v>199.1</v>
      </c>
      <c r="J113" s="48"/>
      <c r="K113" s="49"/>
    </row>
    <row r="114" spans="1:11" x14ac:dyDescent="0.2">
      <c r="A114" s="76">
        <v>80</v>
      </c>
      <c r="B114" s="111" t="s">
        <v>29</v>
      </c>
      <c r="C114" s="23" t="s">
        <v>17</v>
      </c>
      <c r="D114" s="24" t="s">
        <v>179</v>
      </c>
      <c r="E114" s="29"/>
      <c r="F114" s="46" t="s">
        <v>16</v>
      </c>
      <c r="G114" s="47" t="s">
        <v>105</v>
      </c>
      <c r="H114" s="26">
        <f t="shared" si="4"/>
        <v>9.9999999999994316E-2</v>
      </c>
      <c r="I114" s="202">
        <f>0.1+199.1</f>
        <v>199.2</v>
      </c>
      <c r="J114" s="83"/>
      <c r="K114" s="84"/>
    </row>
    <row r="115" spans="1:11" x14ac:dyDescent="0.2">
      <c r="A115" s="76">
        <v>81</v>
      </c>
      <c r="B115" s="111" t="s">
        <v>29</v>
      </c>
      <c r="C115" s="23" t="s">
        <v>17</v>
      </c>
      <c r="D115" s="24" t="s">
        <v>178</v>
      </c>
      <c r="E115" s="81"/>
      <c r="F115" s="46" t="s">
        <v>16</v>
      </c>
      <c r="G115" s="47" t="s">
        <v>105</v>
      </c>
      <c r="H115" s="26">
        <f t="shared" si="4"/>
        <v>0.30000000000001137</v>
      </c>
      <c r="I115" s="203">
        <f>0.1+199.4</f>
        <v>199.5</v>
      </c>
      <c r="J115" s="59"/>
      <c r="K115" s="60"/>
    </row>
    <row r="116" spans="1:11" x14ac:dyDescent="0.2">
      <c r="A116" s="76">
        <v>82</v>
      </c>
      <c r="B116" s="111" t="s">
        <v>19</v>
      </c>
      <c r="C116" s="44"/>
      <c r="D116" s="45"/>
      <c r="E116" s="29"/>
      <c r="F116" s="46" t="s">
        <v>15</v>
      </c>
      <c r="G116" s="47" t="s">
        <v>105</v>
      </c>
      <c r="H116" s="26">
        <f>I116-I115</f>
        <v>2.1999999999999886</v>
      </c>
      <c r="I116" s="198">
        <f>0.1+201.6</f>
        <v>201.7</v>
      </c>
      <c r="J116" s="48"/>
      <c r="K116" s="49"/>
    </row>
    <row r="117" spans="1:11" x14ac:dyDescent="0.2">
      <c r="A117" s="76">
        <v>83</v>
      </c>
      <c r="B117" s="145" t="s">
        <v>78</v>
      </c>
      <c r="C117" s="145" t="s">
        <v>17</v>
      </c>
      <c r="D117" s="45"/>
      <c r="E117" s="146"/>
      <c r="F117" s="46" t="s">
        <v>16</v>
      </c>
      <c r="G117" s="47" t="s">
        <v>105</v>
      </c>
      <c r="H117" s="26">
        <f>I117-I116</f>
        <v>0.20000000000001705</v>
      </c>
      <c r="I117" s="206">
        <f>0.1+201.8</f>
        <v>201.9</v>
      </c>
      <c r="J117" s="147" t="s">
        <v>226</v>
      </c>
      <c r="K117" s="148"/>
    </row>
    <row r="118" spans="1:11" x14ac:dyDescent="0.2">
      <c r="A118" s="76">
        <v>84</v>
      </c>
      <c r="B118" s="111" t="s">
        <v>18</v>
      </c>
      <c r="C118" s="149" t="s">
        <v>17</v>
      </c>
      <c r="D118" s="3" t="s">
        <v>212</v>
      </c>
      <c r="E118" s="146"/>
      <c r="F118" s="108" t="s">
        <v>15</v>
      </c>
      <c r="G118" s="109" t="s">
        <v>105</v>
      </c>
      <c r="H118" s="110">
        <f t="shared" si="4"/>
        <v>0.39999999999997726</v>
      </c>
      <c r="I118" s="207">
        <f>0.1+202.2</f>
        <v>202.29999999999998</v>
      </c>
      <c r="J118" s="147"/>
      <c r="K118" s="148"/>
    </row>
    <row r="119" spans="1:11" x14ac:dyDescent="0.2">
      <c r="A119" s="76">
        <v>85</v>
      </c>
      <c r="B119" s="123" t="s">
        <v>29</v>
      </c>
      <c r="C119" s="123"/>
      <c r="D119" s="45"/>
      <c r="E119" s="146"/>
      <c r="F119" s="46" t="s">
        <v>16</v>
      </c>
      <c r="G119" s="47" t="s">
        <v>105</v>
      </c>
      <c r="H119" s="124">
        <f t="shared" si="4"/>
        <v>0.40000000000000568</v>
      </c>
      <c r="I119" s="208">
        <f>0.1+202.6</f>
        <v>202.7</v>
      </c>
      <c r="J119" s="150" t="s">
        <v>168</v>
      </c>
      <c r="K119" s="151"/>
    </row>
    <row r="120" spans="1:11" ht="33" thickBot="1" x14ac:dyDescent="0.25">
      <c r="A120" s="155">
        <v>86</v>
      </c>
      <c r="B120" s="121" t="s">
        <v>78</v>
      </c>
      <c r="C120" s="121"/>
      <c r="D120" s="152" t="s">
        <v>227</v>
      </c>
      <c r="E120" s="152"/>
      <c r="F120" s="152" t="s">
        <v>228</v>
      </c>
      <c r="G120" s="122" t="s">
        <v>105</v>
      </c>
      <c r="H120" s="156">
        <f t="shared" si="4"/>
        <v>9.9999999999994316E-2</v>
      </c>
      <c r="I120" s="209">
        <f>0.1+202.7</f>
        <v>202.79999999999998</v>
      </c>
      <c r="J120" s="153" t="s">
        <v>235</v>
      </c>
      <c r="K120" s="157">
        <f>I120-I86</f>
        <v>61.699999999999989</v>
      </c>
    </row>
    <row r="121" spans="1:11" x14ac:dyDescent="0.2">
      <c r="A121" s="113"/>
      <c r="B121" s="113"/>
      <c r="C121" s="113"/>
      <c r="D121" s="114"/>
      <c r="E121" s="113"/>
      <c r="F121" s="115"/>
      <c r="G121" s="114"/>
      <c r="H121" s="116"/>
      <c r="I121" s="117"/>
      <c r="J121" s="115"/>
      <c r="K121" s="118"/>
    </row>
    <row r="122" spans="1:11" x14ac:dyDescent="0.2">
      <c r="A122" s="158" t="s">
        <v>164</v>
      </c>
      <c r="B122" s="158"/>
      <c r="C122" s="158"/>
      <c r="D122" s="158"/>
      <c r="E122" s="158"/>
      <c r="F122" s="158"/>
      <c r="G122" s="158"/>
      <c r="H122" s="158"/>
      <c r="I122" s="158"/>
      <c r="J122" s="158"/>
      <c r="K122" s="158"/>
    </row>
  </sheetData>
  <mergeCells count="21">
    <mergeCell ref="A56:K56"/>
    <mergeCell ref="H3:I3"/>
    <mergeCell ref="J3:J4"/>
    <mergeCell ref="K3:K4"/>
    <mergeCell ref="A3:A4"/>
    <mergeCell ref="B3:B4"/>
    <mergeCell ref="C3:C4"/>
    <mergeCell ref="D3:D4"/>
    <mergeCell ref="E3:E4"/>
    <mergeCell ref="F3:G3"/>
    <mergeCell ref="B24:K24"/>
    <mergeCell ref="A122:K122"/>
    <mergeCell ref="A79:A80"/>
    <mergeCell ref="B79:B80"/>
    <mergeCell ref="C79:C80"/>
    <mergeCell ref="D79:D80"/>
    <mergeCell ref="E79:E80"/>
    <mergeCell ref="F79:G79"/>
    <mergeCell ref="H79:I79"/>
    <mergeCell ref="J79:J80"/>
    <mergeCell ref="K79:K80"/>
  </mergeCells>
  <phoneticPr fontId="1"/>
  <printOptions horizontalCentered="1"/>
  <pageMargins left="0.23622047244094491" right="0.23622047244094491" top="0.55118110236220474" bottom="0.55118110236220474" header="0.31496062992125984" footer="0.31496062992125984"/>
  <pageSetup paperSize="9" scale="77" orientation="portrait" horizontalDpi="4294967293" r:id="rId1"/>
  <rowBreaks count="1" manualBreakCount="1">
    <brk id="7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1F1DC-C220-4045-8A42-20159F933E8A}">
  <dimension ref="A1:K122"/>
  <sheetViews>
    <sheetView view="pageBreakPreview" zoomScaleNormal="115" zoomScaleSheetLayoutView="100" workbookViewId="0"/>
  </sheetViews>
  <sheetFormatPr defaultColWidth="9" defaultRowHeight="10.8" x14ac:dyDescent="0.2"/>
  <cols>
    <col min="1" max="1" width="3.77734375" style="2" customWidth="1"/>
    <col min="2" max="2" width="3.6640625" style="2" customWidth="1"/>
    <col min="3" max="3" width="2.6640625" style="2" customWidth="1"/>
    <col min="4" max="4" width="30.6640625" style="3" customWidth="1"/>
    <col min="5" max="5" width="3.6640625" style="3" customWidth="1"/>
    <col min="6" max="6" width="6.109375" style="3" customWidth="1"/>
    <col min="7" max="7" width="16.6640625" style="3" customWidth="1"/>
    <col min="8" max="8" width="4.88671875" style="3" customWidth="1"/>
    <col min="9" max="9" width="6.44140625" style="3" customWidth="1"/>
    <col min="10" max="10" width="43.44140625" style="3" customWidth="1"/>
    <col min="11" max="11" width="4.77734375" style="142" customWidth="1"/>
    <col min="12" max="16384" width="9" style="3"/>
  </cols>
  <sheetData>
    <row r="1" spans="1:11" x14ac:dyDescent="0.2">
      <c r="A1" s="1" t="s">
        <v>265</v>
      </c>
      <c r="G1" s="3" t="s">
        <v>231</v>
      </c>
      <c r="H1" s="5"/>
      <c r="I1" s="5"/>
      <c r="K1" s="6"/>
    </row>
    <row r="2" spans="1:11" ht="11.4" thickBot="1" x14ac:dyDescent="0.25">
      <c r="E2" s="7" t="s">
        <v>0</v>
      </c>
      <c r="F2" s="3" t="s">
        <v>1</v>
      </c>
      <c r="H2" s="5"/>
      <c r="I2" s="8"/>
      <c r="K2" s="141" t="s">
        <v>264</v>
      </c>
    </row>
    <row r="3" spans="1:11" x14ac:dyDescent="0.2">
      <c r="A3" s="159"/>
      <c r="B3" s="161" t="s">
        <v>2</v>
      </c>
      <c r="C3" s="161" t="s">
        <v>3</v>
      </c>
      <c r="D3" s="163" t="s">
        <v>4</v>
      </c>
      <c r="E3" s="161" t="s">
        <v>5</v>
      </c>
      <c r="F3" s="165" t="s">
        <v>6</v>
      </c>
      <c r="G3" s="166"/>
      <c r="H3" s="167" t="s">
        <v>7</v>
      </c>
      <c r="I3" s="168"/>
      <c r="J3" s="173" t="s">
        <v>8</v>
      </c>
      <c r="K3" s="171" t="s">
        <v>9</v>
      </c>
    </row>
    <row r="4" spans="1:11" ht="11.4" thickBot="1" x14ac:dyDescent="0.25">
      <c r="A4" s="160"/>
      <c r="B4" s="162"/>
      <c r="C4" s="162"/>
      <c r="D4" s="164"/>
      <c r="E4" s="162"/>
      <c r="F4" s="10" t="s">
        <v>10</v>
      </c>
      <c r="G4" s="10" t="s">
        <v>11</v>
      </c>
      <c r="H4" s="11" t="s">
        <v>12</v>
      </c>
      <c r="I4" s="12" t="s">
        <v>13</v>
      </c>
      <c r="J4" s="174"/>
      <c r="K4" s="172"/>
    </row>
    <row r="5" spans="1:11" s="114" customFormat="1" ht="11.4" thickTop="1" x14ac:dyDescent="0.2">
      <c r="A5" s="75">
        <f>ROW(A1)</f>
        <v>1</v>
      </c>
      <c r="B5" s="13" t="s">
        <v>18</v>
      </c>
      <c r="C5" s="14"/>
      <c r="D5" s="15" t="s">
        <v>24</v>
      </c>
      <c r="E5" s="16"/>
      <c r="F5" s="15" t="s">
        <v>15</v>
      </c>
      <c r="G5" s="15" t="s">
        <v>105</v>
      </c>
      <c r="H5" s="17" t="s">
        <v>14</v>
      </c>
      <c r="I5" s="18">
        <v>0</v>
      </c>
      <c r="J5" s="19" t="s">
        <v>232</v>
      </c>
      <c r="K5" s="20">
        <v>0</v>
      </c>
    </row>
    <row r="6" spans="1:11" ht="13.2" customHeight="1" x14ac:dyDescent="0.2">
      <c r="A6" s="76">
        <f t="shared" ref="A6:A23" si="0">ROW(A2)</f>
        <v>2</v>
      </c>
      <c r="B6" s="22" t="s">
        <v>18</v>
      </c>
      <c r="C6" s="23" t="s">
        <v>17</v>
      </c>
      <c r="D6" s="24"/>
      <c r="E6" s="29"/>
      <c r="F6" s="74" t="s">
        <v>26</v>
      </c>
      <c r="G6" s="25" t="s">
        <v>106</v>
      </c>
      <c r="H6" s="26">
        <f>I6-I5</f>
        <v>0.2</v>
      </c>
      <c r="I6" s="27">
        <v>0.2</v>
      </c>
      <c r="J6" s="77"/>
      <c r="K6" s="28"/>
    </row>
    <row r="7" spans="1:11" ht="13.2" customHeight="1" x14ac:dyDescent="0.2">
      <c r="A7" s="76">
        <f t="shared" si="0"/>
        <v>3</v>
      </c>
      <c r="B7" s="22" t="s">
        <v>20</v>
      </c>
      <c r="C7" s="23"/>
      <c r="D7" s="24"/>
      <c r="E7" s="125" t="s">
        <v>0</v>
      </c>
      <c r="F7" s="30" t="s">
        <v>27</v>
      </c>
      <c r="G7" s="25" t="s">
        <v>106</v>
      </c>
      <c r="H7" s="26">
        <f>I7-I6</f>
        <v>0.90000000000000013</v>
      </c>
      <c r="I7" s="27">
        <v>1.1000000000000001</v>
      </c>
      <c r="J7" s="30"/>
      <c r="K7" s="28"/>
    </row>
    <row r="8" spans="1:11" ht="13.2" customHeight="1" x14ac:dyDescent="0.2">
      <c r="A8" s="76">
        <f t="shared" si="0"/>
        <v>4</v>
      </c>
      <c r="B8" s="22" t="s">
        <v>30</v>
      </c>
      <c r="C8" s="23"/>
      <c r="D8" s="24"/>
      <c r="E8" s="125" t="s">
        <v>0</v>
      </c>
      <c r="F8" s="30" t="s">
        <v>16</v>
      </c>
      <c r="G8" s="25" t="s">
        <v>106</v>
      </c>
      <c r="H8" s="26">
        <f t="shared" ref="H8:H103" si="1">I8-I7</f>
        <v>1.4</v>
      </c>
      <c r="I8" s="27">
        <v>2.5</v>
      </c>
      <c r="J8" s="31"/>
      <c r="K8" s="28"/>
    </row>
    <row r="9" spans="1:11" ht="13.95" customHeight="1" x14ac:dyDescent="0.2">
      <c r="A9" s="76">
        <f t="shared" si="0"/>
        <v>5</v>
      </c>
      <c r="B9" s="22" t="s">
        <v>30</v>
      </c>
      <c r="C9" s="23" t="s">
        <v>17</v>
      </c>
      <c r="D9" s="24" t="s">
        <v>178</v>
      </c>
      <c r="E9" s="29"/>
      <c r="F9" s="30" t="s">
        <v>25</v>
      </c>
      <c r="G9" s="25" t="s">
        <v>103</v>
      </c>
      <c r="H9" s="26">
        <f t="shared" si="1"/>
        <v>0.10000000000000009</v>
      </c>
      <c r="I9" s="27">
        <v>2.6</v>
      </c>
      <c r="J9" s="31" t="s">
        <v>213</v>
      </c>
      <c r="K9" s="28"/>
    </row>
    <row r="10" spans="1:11" ht="13.2" customHeight="1" x14ac:dyDescent="0.2">
      <c r="A10" s="76">
        <f t="shared" si="0"/>
        <v>6</v>
      </c>
      <c r="B10" s="22" t="s">
        <v>29</v>
      </c>
      <c r="C10" s="23" t="s">
        <v>17</v>
      </c>
      <c r="D10" s="24" t="s">
        <v>179</v>
      </c>
      <c r="E10" s="29"/>
      <c r="F10" s="30" t="s">
        <v>25</v>
      </c>
      <c r="G10" s="25" t="s">
        <v>104</v>
      </c>
      <c r="H10" s="26">
        <f t="shared" si="1"/>
        <v>0.19999999999999973</v>
      </c>
      <c r="I10" s="27">
        <v>2.8</v>
      </c>
      <c r="J10" s="31"/>
      <c r="K10" s="28"/>
    </row>
    <row r="11" spans="1:11" ht="13.2" customHeight="1" x14ac:dyDescent="0.2">
      <c r="A11" s="76">
        <f t="shared" si="0"/>
        <v>7</v>
      </c>
      <c r="B11" s="22" t="s">
        <v>20</v>
      </c>
      <c r="C11" s="23"/>
      <c r="D11" s="24"/>
      <c r="E11" s="125" t="s">
        <v>0</v>
      </c>
      <c r="F11" s="30" t="s">
        <v>16</v>
      </c>
      <c r="G11" s="25" t="s">
        <v>106</v>
      </c>
      <c r="H11" s="26">
        <f t="shared" si="1"/>
        <v>0.10000000000000009</v>
      </c>
      <c r="I11" s="27">
        <v>2.9</v>
      </c>
      <c r="J11" s="31"/>
      <c r="K11" s="28"/>
    </row>
    <row r="12" spans="1:11" ht="13.2" customHeight="1" x14ac:dyDescent="0.2">
      <c r="A12" s="76">
        <f t="shared" si="0"/>
        <v>8</v>
      </c>
      <c r="B12" s="22" t="s">
        <v>19</v>
      </c>
      <c r="C12" s="23" t="s">
        <v>17</v>
      </c>
      <c r="D12" s="24" t="s">
        <v>180</v>
      </c>
      <c r="E12" s="29"/>
      <c r="F12" s="30" t="s">
        <v>25</v>
      </c>
      <c r="G12" s="25" t="s">
        <v>106</v>
      </c>
      <c r="H12" s="26">
        <f t="shared" si="1"/>
        <v>4.6999999999999993</v>
      </c>
      <c r="I12" s="27">
        <v>7.6</v>
      </c>
      <c r="J12" s="31"/>
      <c r="K12" s="28"/>
    </row>
    <row r="13" spans="1:11" ht="13.2" customHeight="1" x14ac:dyDescent="0.2">
      <c r="A13" s="76">
        <f t="shared" si="0"/>
        <v>9</v>
      </c>
      <c r="B13" s="22" t="s">
        <v>29</v>
      </c>
      <c r="C13" s="23" t="s">
        <v>17</v>
      </c>
      <c r="D13" s="24" t="s">
        <v>181</v>
      </c>
      <c r="E13" s="29"/>
      <c r="F13" s="30" t="s">
        <v>16</v>
      </c>
      <c r="G13" s="25" t="s">
        <v>106</v>
      </c>
      <c r="H13" s="26">
        <f t="shared" si="1"/>
        <v>4.3000000000000007</v>
      </c>
      <c r="I13" s="27">
        <v>11.9</v>
      </c>
      <c r="J13" s="31"/>
      <c r="K13" s="78"/>
    </row>
    <row r="14" spans="1:11" x14ac:dyDescent="0.2">
      <c r="A14" s="76">
        <f t="shared" si="0"/>
        <v>10</v>
      </c>
      <c r="B14" s="22" t="s">
        <v>18</v>
      </c>
      <c r="C14" s="23" t="s">
        <v>17</v>
      </c>
      <c r="D14" s="24"/>
      <c r="E14" s="29"/>
      <c r="F14" s="30" t="s">
        <v>16</v>
      </c>
      <c r="G14" s="25" t="s">
        <v>106</v>
      </c>
      <c r="H14" s="26">
        <f t="shared" si="1"/>
        <v>3.0999999999999996</v>
      </c>
      <c r="I14" s="27">
        <v>15</v>
      </c>
      <c r="J14" s="31" t="s">
        <v>137</v>
      </c>
      <c r="K14" s="28"/>
    </row>
    <row r="15" spans="1:11" ht="13.2" customHeight="1" x14ac:dyDescent="0.2">
      <c r="A15" s="76">
        <f t="shared" si="0"/>
        <v>11</v>
      </c>
      <c r="B15" s="22" t="s">
        <v>29</v>
      </c>
      <c r="C15" s="23"/>
      <c r="D15" s="24"/>
      <c r="E15" s="29"/>
      <c r="F15" s="30" t="s">
        <v>25</v>
      </c>
      <c r="G15" s="25" t="s">
        <v>106</v>
      </c>
      <c r="H15" s="26">
        <f t="shared" si="1"/>
        <v>0.19999999999999929</v>
      </c>
      <c r="I15" s="27">
        <v>15.2</v>
      </c>
      <c r="J15" s="31" t="s">
        <v>138</v>
      </c>
      <c r="K15" s="28"/>
    </row>
    <row r="16" spans="1:11" ht="13.2" customHeight="1" x14ac:dyDescent="0.2">
      <c r="A16" s="76">
        <f t="shared" si="0"/>
        <v>12</v>
      </c>
      <c r="B16" s="22" t="s">
        <v>29</v>
      </c>
      <c r="C16" s="23" t="s">
        <v>17</v>
      </c>
      <c r="D16" s="193" t="s">
        <v>261</v>
      </c>
      <c r="E16" s="29"/>
      <c r="F16" s="30" t="s">
        <v>16</v>
      </c>
      <c r="G16" s="25" t="s">
        <v>106</v>
      </c>
      <c r="H16" s="26">
        <f t="shared" si="1"/>
        <v>2.6000000000000014</v>
      </c>
      <c r="I16" s="27">
        <v>17.8</v>
      </c>
      <c r="J16" s="31" t="s">
        <v>139</v>
      </c>
      <c r="K16" s="28"/>
    </row>
    <row r="17" spans="1:11" ht="13.2" customHeight="1" x14ac:dyDescent="0.2">
      <c r="A17" s="76">
        <f t="shared" si="0"/>
        <v>13</v>
      </c>
      <c r="B17" s="22" t="s">
        <v>29</v>
      </c>
      <c r="C17" s="23" t="s">
        <v>17</v>
      </c>
      <c r="D17" s="24" t="s">
        <v>183</v>
      </c>
      <c r="E17" s="29"/>
      <c r="F17" s="30" t="s">
        <v>25</v>
      </c>
      <c r="G17" s="25" t="s">
        <v>107</v>
      </c>
      <c r="H17" s="26">
        <f t="shared" si="1"/>
        <v>9.9999999999997868E-2</v>
      </c>
      <c r="I17" s="27">
        <v>17.899999999999999</v>
      </c>
      <c r="J17" s="31" t="s">
        <v>141</v>
      </c>
      <c r="K17" s="28"/>
    </row>
    <row r="18" spans="1:11" ht="13.2" customHeight="1" x14ac:dyDescent="0.2">
      <c r="A18" s="76">
        <f t="shared" si="0"/>
        <v>14</v>
      </c>
      <c r="B18" s="22" t="s">
        <v>29</v>
      </c>
      <c r="C18" s="23" t="s">
        <v>17</v>
      </c>
      <c r="D18" s="24" t="s">
        <v>184</v>
      </c>
      <c r="E18" s="29"/>
      <c r="F18" s="30" t="s">
        <v>25</v>
      </c>
      <c r="G18" s="25" t="s">
        <v>108</v>
      </c>
      <c r="H18" s="26">
        <f>I18-I17</f>
        <v>7.8000000000000007</v>
      </c>
      <c r="I18" s="27">
        <v>25.7</v>
      </c>
      <c r="J18" s="31" t="s">
        <v>140</v>
      </c>
      <c r="K18" s="28"/>
    </row>
    <row r="19" spans="1:11" ht="13.2" customHeight="1" x14ac:dyDescent="0.2">
      <c r="A19" s="76">
        <f t="shared" si="0"/>
        <v>15</v>
      </c>
      <c r="B19" s="22" t="s">
        <v>29</v>
      </c>
      <c r="C19" s="23" t="s">
        <v>17</v>
      </c>
      <c r="D19" s="24" t="s">
        <v>185</v>
      </c>
      <c r="E19" s="29"/>
      <c r="F19" s="30" t="s">
        <v>16</v>
      </c>
      <c r="G19" s="25" t="s">
        <v>109</v>
      </c>
      <c r="H19" s="26">
        <f t="shared" si="1"/>
        <v>0.19999999999999929</v>
      </c>
      <c r="I19" s="27">
        <v>25.9</v>
      </c>
      <c r="J19" s="31" t="s">
        <v>142</v>
      </c>
      <c r="K19" s="28"/>
    </row>
    <row r="20" spans="1:11" ht="13.2" customHeight="1" x14ac:dyDescent="0.2">
      <c r="A20" s="76">
        <f t="shared" si="0"/>
        <v>16</v>
      </c>
      <c r="B20" s="22" t="s">
        <v>29</v>
      </c>
      <c r="C20" s="23"/>
      <c r="D20" s="24"/>
      <c r="E20" s="29"/>
      <c r="F20" s="30" t="s">
        <v>25</v>
      </c>
      <c r="G20" s="25" t="s">
        <v>106</v>
      </c>
      <c r="H20" s="26">
        <f t="shared" si="1"/>
        <v>1.5</v>
      </c>
      <c r="I20" s="27">
        <v>27.4</v>
      </c>
      <c r="J20" s="31" t="s">
        <v>143</v>
      </c>
      <c r="K20" s="28"/>
    </row>
    <row r="21" spans="1:11" ht="13.2" customHeight="1" x14ac:dyDescent="0.2">
      <c r="A21" s="76">
        <f t="shared" si="0"/>
        <v>17</v>
      </c>
      <c r="B21" s="22" t="s">
        <v>18</v>
      </c>
      <c r="C21" s="23"/>
      <c r="D21" s="24"/>
      <c r="E21" s="29"/>
      <c r="F21" s="30" t="s">
        <v>16</v>
      </c>
      <c r="G21" s="25" t="s">
        <v>106</v>
      </c>
      <c r="H21" s="26">
        <f t="shared" si="1"/>
        <v>0.20000000000000284</v>
      </c>
      <c r="I21" s="27">
        <v>27.6</v>
      </c>
      <c r="J21" s="31" t="s">
        <v>144</v>
      </c>
      <c r="K21" s="28"/>
    </row>
    <row r="22" spans="1:11" ht="13.2" customHeight="1" x14ac:dyDescent="0.2">
      <c r="A22" s="76">
        <f t="shared" si="0"/>
        <v>18</v>
      </c>
      <c r="B22" s="22" t="s">
        <v>36</v>
      </c>
      <c r="C22" s="23"/>
      <c r="D22" s="24"/>
      <c r="E22" s="29"/>
      <c r="F22" s="30" t="s">
        <v>25</v>
      </c>
      <c r="G22" s="25" t="s">
        <v>110</v>
      </c>
      <c r="H22" s="26">
        <f>I22-I21</f>
        <v>6.6000000000000014</v>
      </c>
      <c r="I22" s="27">
        <v>34.200000000000003</v>
      </c>
      <c r="J22" s="31" t="s">
        <v>218</v>
      </c>
      <c r="K22" s="28"/>
    </row>
    <row r="23" spans="1:11" ht="13.2" customHeight="1" x14ac:dyDescent="0.2">
      <c r="A23" s="210">
        <f t="shared" si="0"/>
        <v>19</v>
      </c>
      <c r="B23" s="211" t="s">
        <v>18</v>
      </c>
      <c r="C23" s="212"/>
      <c r="D23" s="213"/>
      <c r="E23" s="57"/>
      <c r="F23" s="214" t="s">
        <v>25</v>
      </c>
      <c r="G23" s="82" t="s">
        <v>252</v>
      </c>
      <c r="H23" s="215">
        <f t="shared" si="1"/>
        <v>1.6999999999999957</v>
      </c>
      <c r="I23" s="216">
        <v>35.9</v>
      </c>
      <c r="J23" s="217" t="s">
        <v>145</v>
      </c>
      <c r="K23" s="218"/>
    </row>
    <row r="24" spans="1:11" ht="13.2" customHeight="1" x14ac:dyDescent="0.2">
      <c r="A24" s="194">
        <v>20</v>
      </c>
      <c r="B24" s="225" t="s">
        <v>254</v>
      </c>
      <c r="C24" s="225"/>
      <c r="D24" s="225"/>
      <c r="E24" s="225"/>
      <c r="F24" s="225"/>
      <c r="G24" s="225"/>
      <c r="H24" s="225"/>
      <c r="I24" s="225"/>
      <c r="J24" s="225"/>
      <c r="K24" s="225"/>
    </row>
    <row r="25" spans="1:11" ht="21.6" x14ac:dyDescent="0.2">
      <c r="A25" s="190">
        <f>ROW(A21)</f>
        <v>21</v>
      </c>
      <c r="B25" s="191" t="s">
        <v>29</v>
      </c>
      <c r="C25" s="192" t="s">
        <v>17</v>
      </c>
      <c r="D25" s="219" t="s">
        <v>250</v>
      </c>
      <c r="E25" s="220"/>
      <c r="F25" s="221" t="s">
        <v>25</v>
      </c>
      <c r="G25" s="196" t="s">
        <v>111</v>
      </c>
      <c r="H25" s="222">
        <f>I25-I23</f>
        <v>2.1000000000000014</v>
      </c>
      <c r="I25" s="198">
        <v>38</v>
      </c>
      <c r="J25" s="223" t="s">
        <v>251</v>
      </c>
      <c r="K25" s="224"/>
    </row>
    <row r="26" spans="1:11" x14ac:dyDescent="0.2">
      <c r="A26" s="190" t="s">
        <v>241</v>
      </c>
      <c r="B26" s="191" t="s">
        <v>30</v>
      </c>
      <c r="C26" s="192" t="s">
        <v>17</v>
      </c>
      <c r="D26" s="193" t="s">
        <v>244</v>
      </c>
      <c r="E26" s="194"/>
      <c r="F26" s="195" t="s">
        <v>15</v>
      </c>
      <c r="G26" s="196" t="s">
        <v>106</v>
      </c>
      <c r="H26" s="197">
        <f>I26-I25</f>
        <v>19.100000000000001</v>
      </c>
      <c r="I26" s="198">
        <v>57.1</v>
      </c>
      <c r="J26" s="199" t="s">
        <v>247</v>
      </c>
      <c r="K26" s="200"/>
    </row>
    <row r="27" spans="1:11" x14ac:dyDescent="0.2">
      <c r="A27" s="190" t="s">
        <v>242</v>
      </c>
      <c r="B27" s="191" t="s">
        <v>30</v>
      </c>
      <c r="C27" s="192"/>
      <c r="D27" s="193"/>
      <c r="E27" s="194"/>
      <c r="F27" s="195" t="s">
        <v>16</v>
      </c>
      <c r="G27" s="196" t="s">
        <v>106</v>
      </c>
      <c r="H27" s="197">
        <f t="shared" ref="H27:H29" si="2">I27-I26</f>
        <v>0.10000000000000142</v>
      </c>
      <c r="I27" s="198">
        <v>57.2</v>
      </c>
      <c r="J27" s="199"/>
      <c r="K27" s="200"/>
    </row>
    <row r="28" spans="1:11" x14ac:dyDescent="0.2">
      <c r="A28" s="190" t="s">
        <v>243</v>
      </c>
      <c r="B28" s="191" t="s">
        <v>30</v>
      </c>
      <c r="C28" s="192"/>
      <c r="D28" s="193"/>
      <c r="E28" s="194"/>
      <c r="F28" s="195" t="s">
        <v>16</v>
      </c>
      <c r="G28" s="196" t="s">
        <v>245</v>
      </c>
      <c r="H28" s="197">
        <f t="shared" si="2"/>
        <v>0.79999999999999716</v>
      </c>
      <c r="I28" s="198">
        <v>58</v>
      </c>
      <c r="J28" s="199"/>
      <c r="K28" s="200"/>
    </row>
    <row r="29" spans="1:11" x14ac:dyDescent="0.2">
      <c r="A29" s="190" t="s">
        <v>255</v>
      </c>
      <c r="B29" s="191" t="s">
        <v>30</v>
      </c>
      <c r="C29" s="192"/>
      <c r="D29" s="193"/>
      <c r="E29" s="194"/>
      <c r="F29" s="195" t="s">
        <v>15</v>
      </c>
      <c r="G29" s="196" t="s">
        <v>245</v>
      </c>
      <c r="H29" s="197">
        <f t="shared" si="2"/>
        <v>0.10000000000000142</v>
      </c>
      <c r="I29" s="198">
        <v>58.1</v>
      </c>
      <c r="J29" s="199" t="s">
        <v>246</v>
      </c>
      <c r="K29" s="200"/>
    </row>
    <row r="30" spans="1:11" x14ac:dyDescent="0.2">
      <c r="A30" s="76">
        <f>ROW(A22)</f>
        <v>22</v>
      </c>
      <c r="B30" s="22" t="s">
        <v>29</v>
      </c>
      <c r="C30" s="23" t="s">
        <v>17</v>
      </c>
      <c r="D30" s="24" t="s">
        <v>186</v>
      </c>
      <c r="E30" s="29"/>
      <c r="F30" s="30" t="s">
        <v>16</v>
      </c>
      <c r="G30" s="25" t="s">
        <v>111</v>
      </c>
      <c r="H30" s="26">
        <f t="shared" si="1"/>
        <v>10.79999999999999</v>
      </c>
      <c r="I30" s="198">
        <f>0.1+68.8</f>
        <v>68.899999999999991</v>
      </c>
      <c r="J30" s="31" t="s">
        <v>146</v>
      </c>
      <c r="K30" s="28"/>
    </row>
    <row r="31" spans="1:11" ht="13.2" customHeight="1" x14ac:dyDescent="0.2">
      <c r="A31" s="76">
        <f>ROW(A23)</f>
        <v>23</v>
      </c>
      <c r="B31" s="191" t="s">
        <v>19</v>
      </c>
      <c r="C31" s="23"/>
      <c r="D31" s="24"/>
      <c r="E31" s="29"/>
      <c r="F31" s="30" t="s">
        <v>16</v>
      </c>
      <c r="G31" s="25" t="s">
        <v>113</v>
      </c>
      <c r="H31" s="26">
        <f t="shared" si="1"/>
        <v>2.1000000000000085</v>
      </c>
      <c r="I31" s="198">
        <f>0.1+70.9</f>
        <v>71</v>
      </c>
      <c r="J31" s="31"/>
      <c r="K31" s="28"/>
    </row>
    <row r="32" spans="1:11" ht="13.2" customHeight="1" x14ac:dyDescent="0.2">
      <c r="A32" s="76">
        <v>24</v>
      </c>
      <c r="B32" s="22" t="s">
        <v>29</v>
      </c>
      <c r="C32" s="23" t="s">
        <v>17</v>
      </c>
      <c r="D32" s="24" t="s">
        <v>167</v>
      </c>
      <c r="E32" s="29"/>
      <c r="F32" s="30" t="s">
        <v>25</v>
      </c>
      <c r="G32" s="25" t="s">
        <v>114</v>
      </c>
      <c r="H32" s="26">
        <f t="shared" si="1"/>
        <v>0.59999999999999432</v>
      </c>
      <c r="I32" s="198">
        <f>0.1+71.5</f>
        <v>71.599999999999994</v>
      </c>
      <c r="J32" s="31" t="s">
        <v>147</v>
      </c>
      <c r="K32" s="28"/>
    </row>
    <row r="33" spans="1:11" ht="21.6" x14ac:dyDescent="0.2">
      <c r="A33" s="75">
        <f>ROW(A25)</f>
        <v>25</v>
      </c>
      <c r="B33" s="32" t="s">
        <v>29</v>
      </c>
      <c r="C33" s="33"/>
      <c r="D33" s="34" t="s">
        <v>216</v>
      </c>
      <c r="E33" s="35"/>
      <c r="F33" s="37" t="s">
        <v>215</v>
      </c>
      <c r="G33" s="15" t="s">
        <v>115</v>
      </c>
      <c r="H33" s="36">
        <f t="shared" si="1"/>
        <v>0.40000000000000568</v>
      </c>
      <c r="I33" s="201">
        <f>0.1+71.9</f>
        <v>72</v>
      </c>
      <c r="J33" s="37" t="s">
        <v>219</v>
      </c>
      <c r="K33" s="96"/>
    </row>
    <row r="34" spans="1:11" x14ac:dyDescent="0.2">
      <c r="A34" s="76">
        <v>26</v>
      </c>
      <c r="B34" s="22" t="s">
        <v>18</v>
      </c>
      <c r="C34" s="23"/>
      <c r="D34" s="24"/>
      <c r="E34" s="29"/>
      <c r="F34" s="30" t="s">
        <v>16</v>
      </c>
      <c r="G34" s="25" t="s">
        <v>106</v>
      </c>
      <c r="H34" s="26">
        <f>I34-I33</f>
        <v>0.69999999999998863</v>
      </c>
      <c r="I34" s="198">
        <f>0.1+72.6</f>
        <v>72.699999999999989</v>
      </c>
      <c r="J34" s="31" t="s">
        <v>148</v>
      </c>
      <c r="K34" s="28"/>
    </row>
    <row r="35" spans="1:11" x14ac:dyDescent="0.2">
      <c r="A35" s="76">
        <v>27</v>
      </c>
      <c r="B35" s="22" t="s">
        <v>18</v>
      </c>
      <c r="C35" s="23" t="s">
        <v>17</v>
      </c>
      <c r="D35" s="24" t="s">
        <v>187</v>
      </c>
      <c r="E35" s="29"/>
      <c r="F35" s="30" t="s">
        <v>25</v>
      </c>
      <c r="G35" s="25" t="s">
        <v>113</v>
      </c>
      <c r="H35" s="26">
        <f>I35-I34</f>
        <v>5.2000000000000028</v>
      </c>
      <c r="I35" s="198">
        <f>0.1+77.8</f>
        <v>77.899999999999991</v>
      </c>
      <c r="J35" s="31" t="s">
        <v>149</v>
      </c>
      <c r="K35" s="28"/>
    </row>
    <row r="36" spans="1:11" ht="13.2" customHeight="1" x14ac:dyDescent="0.2">
      <c r="A36" s="76">
        <v>28</v>
      </c>
      <c r="B36" s="22" t="s">
        <v>18</v>
      </c>
      <c r="C36" s="23" t="s">
        <v>17</v>
      </c>
      <c r="D36" s="24"/>
      <c r="E36" s="29"/>
      <c r="F36" s="30" t="s">
        <v>25</v>
      </c>
      <c r="G36" s="25" t="s">
        <v>113</v>
      </c>
      <c r="H36" s="26">
        <f>I36-I35</f>
        <v>2.6000000000000085</v>
      </c>
      <c r="I36" s="198">
        <f>0.1+80.4</f>
        <v>80.5</v>
      </c>
      <c r="J36" s="31" t="s">
        <v>150</v>
      </c>
      <c r="K36" s="28"/>
    </row>
    <row r="37" spans="1:11" ht="13.2" customHeight="1" x14ac:dyDescent="0.2">
      <c r="A37" s="76">
        <v>29</v>
      </c>
      <c r="B37" s="22" t="s">
        <v>20</v>
      </c>
      <c r="C37" s="40"/>
      <c r="D37" s="41"/>
      <c r="E37" s="29"/>
      <c r="F37" s="30" t="s">
        <v>16</v>
      </c>
      <c r="G37" s="25" t="s">
        <v>112</v>
      </c>
      <c r="H37" s="26">
        <f>I37-I36</f>
        <v>0.29999999999999716</v>
      </c>
      <c r="I37" s="198">
        <f>0.1+80.7</f>
        <v>80.8</v>
      </c>
      <c r="J37" s="42" t="s">
        <v>174</v>
      </c>
      <c r="K37" s="43"/>
    </row>
    <row r="38" spans="1:11" ht="13.2" customHeight="1" x14ac:dyDescent="0.2">
      <c r="A38" s="76">
        <v>30</v>
      </c>
      <c r="B38" s="22" t="s">
        <v>18</v>
      </c>
      <c r="C38" s="44"/>
      <c r="D38" s="45"/>
      <c r="E38" s="29"/>
      <c r="F38" s="30" t="s">
        <v>16</v>
      </c>
      <c r="G38" s="47" t="s">
        <v>116</v>
      </c>
      <c r="H38" s="26">
        <f t="shared" si="1"/>
        <v>1.3999999999999915</v>
      </c>
      <c r="I38" s="198">
        <f>0.1+82.1</f>
        <v>82.199999999999989</v>
      </c>
      <c r="J38" s="48" t="s">
        <v>151</v>
      </c>
      <c r="K38" s="49"/>
    </row>
    <row r="39" spans="1:11" ht="13.2" customHeight="1" x14ac:dyDescent="0.2">
      <c r="A39" s="76">
        <v>31</v>
      </c>
      <c r="B39" s="22" t="s">
        <v>18</v>
      </c>
      <c r="C39" s="23"/>
      <c r="D39" s="45"/>
      <c r="E39" s="29"/>
      <c r="F39" s="30" t="s">
        <v>16</v>
      </c>
      <c r="G39" s="47" t="s">
        <v>117</v>
      </c>
      <c r="H39" s="26">
        <f t="shared" si="1"/>
        <v>2</v>
      </c>
      <c r="I39" s="198">
        <f>0.1+84.1</f>
        <v>84.199999999999989</v>
      </c>
      <c r="J39" s="48"/>
      <c r="K39" s="49"/>
    </row>
    <row r="40" spans="1:11" ht="13.2" customHeight="1" x14ac:dyDescent="0.2">
      <c r="A40" s="76">
        <v>32</v>
      </c>
      <c r="B40" s="22" t="s">
        <v>29</v>
      </c>
      <c r="C40" s="23" t="s">
        <v>17</v>
      </c>
      <c r="D40" s="24" t="s">
        <v>188</v>
      </c>
      <c r="E40" s="29"/>
      <c r="F40" s="30" t="s">
        <v>25</v>
      </c>
      <c r="G40" s="47" t="s">
        <v>111</v>
      </c>
      <c r="H40" s="26">
        <f t="shared" si="1"/>
        <v>3.1000000000000085</v>
      </c>
      <c r="I40" s="198">
        <f>0.1+87.2</f>
        <v>87.3</v>
      </c>
      <c r="J40" s="48"/>
      <c r="K40" s="49"/>
    </row>
    <row r="41" spans="1:11" ht="32.4" x14ac:dyDescent="0.2">
      <c r="A41" s="75">
        <v>33</v>
      </c>
      <c r="B41" s="32" t="s">
        <v>20</v>
      </c>
      <c r="C41" s="51"/>
      <c r="D41" s="52" t="s">
        <v>221</v>
      </c>
      <c r="E41" s="35"/>
      <c r="F41" s="53" t="s">
        <v>222</v>
      </c>
      <c r="G41" s="54" t="s">
        <v>118</v>
      </c>
      <c r="H41" s="36">
        <f>I41-I40</f>
        <v>0.79999999999999716</v>
      </c>
      <c r="I41" s="201">
        <f>0.1+88</f>
        <v>88.1</v>
      </c>
      <c r="J41" s="37" t="s">
        <v>223</v>
      </c>
      <c r="K41" s="69"/>
    </row>
    <row r="42" spans="1:11" x14ac:dyDescent="0.2">
      <c r="A42" s="76">
        <v>34</v>
      </c>
      <c r="B42" s="138" t="s">
        <v>18</v>
      </c>
      <c r="C42" s="40"/>
      <c r="D42" s="139"/>
      <c r="E42" s="29"/>
      <c r="F42" s="48" t="s">
        <v>15</v>
      </c>
      <c r="G42" s="47" t="s">
        <v>111</v>
      </c>
      <c r="H42" s="110">
        <f>I42-I41</f>
        <v>9.9999999999994316E-2</v>
      </c>
      <c r="I42" s="202">
        <f>0.1+88.1</f>
        <v>88.199999999999989</v>
      </c>
      <c r="J42" s="112"/>
      <c r="K42" s="140"/>
    </row>
    <row r="43" spans="1:11" ht="13.2" customHeight="1" x14ac:dyDescent="0.2">
      <c r="A43" s="76">
        <v>35</v>
      </c>
      <c r="B43" s="22" t="s">
        <v>29</v>
      </c>
      <c r="C43" s="23" t="s">
        <v>17</v>
      </c>
      <c r="D43" s="134" t="s">
        <v>188</v>
      </c>
      <c r="E43" s="135"/>
      <c r="F43" s="108" t="s">
        <v>16</v>
      </c>
      <c r="G43" s="136" t="s">
        <v>220</v>
      </c>
      <c r="H43" s="110">
        <f>I43-I42</f>
        <v>0.80000000000001137</v>
      </c>
      <c r="I43" s="198">
        <f>0.1+88.9</f>
        <v>89</v>
      </c>
      <c r="J43" s="112"/>
      <c r="K43" s="137"/>
    </row>
    <row r="44" spans="1:11" x14ac:dyDescent="0.2">
      <c r="A44" s="76">
        <v>36</v>
      </c>
      <c r="B44" s="22" t="s">
        <v>19</v>
      </c>
      <c r="C44" s="86"/>
      <c r="D44" s="87"/>
      <c r="E44" s="85"/>
      <c r="F44" s="48" t="s">
        <v>15</v>
      </c>
      <c r="G44" s="50" t="s">
        <v>220</v>
      </c>
      <c r="H44" s="26">
        <f t="shared" si="1"/>
        <v>3</v>
      </c>
      <c r="I44" s="198">
        <f>0.1+91.9</f>
        <v>92</v>
      </c>
      <c r="J44" s="48" t="s">
        <v>38</v>
      </c>
      <c r="K44" s="88"/>
    </row>
    <row r="45" spans="1:11" ht="13.2" customHeight="1" x14ac:dyDescent="0.2">
      <c r="A45" s="76">
        <v>37</v>
      </c>
      <c r="B45" s="39" t="s">
        <v>21</v>
      </c>
      <c r="C45" s="44" t="s">
        <v>17</v>
      </c>
      <c r="D45" s="45" t="s">
        <v>189</v>
      </c>
      <c r="E45" s="29"/>
      <c r="F45" s="46" t="s">
        <v>16</v>
      </c>
      <c r="G45" s="47" t="s">
        <v>119</v>
      </c>
      <c r="H45" s="26">
        <f t="shared" si="1"/>
        <v>3.0999999999999943</v>
      </c>
      <c r="I45" s="198">
        <f>0.1+95</f>
        <v>95.1</v>
      </c>
      <c r="J45" s="48" t="s">
        <v>152</v>
      </c>
      <c r="K45" s="49"/>
    </row>
    <row r="46" spans="1:11" ht="13.2" customHeight="1" x14ac:dyDescent="0.2">
      <c r="A46" s="76">
        <v>38</v>
      </c>
      <c r="B46" s="22" t="s">
        <v>18</v>
      </c>
      <c r="C46" s="44"/>
      <c r="D46" s="45"/>
      <c r="E46" s="29"/>
      <c r="F46" s="46" t="s">
        <v>16</v>
      </c>
      <c r="G46" s="47" t="s">
        <v>106</v>
      </c>
      <c r="H46" s="26">
        <f t="shared" si="1"/>
        <v>4.9000000000000057</v>
      </c>
      <c r="I46" s="198">
        <f>0.1+99.9</f>
        <v>100</v>
      </c>
      <c r="J46" s="48" t="s">
        <v>153</v>
      </c>
      <c r="K46" s="49"/>
    </row>
    <row r="47" spans="1:11" ht="13.2" customHeight="1" x14ac:dyDescent="0.2">
      <c r="A47" s="76">
        <v>39</v>
      </c>
      <c r="B47" s="22" t="s">
        <v>29</v>
      </c>
      <c r="C47" s="44"/>
      <c r="D47" s="45"/>
      <c r="E47" s="29"/>
      <c r="F47" s="48" t="s">
        <v>15</v>
      </c>
      <c r="G47" s="47" t="s">
        <v>120</v>
      </c>
      <c r="H47" s="26">
        <f t="shared" si="1"/>
        <v>0.5</v>
      </c>
      <c r="I47" s="198">
        <f>0.1+100.4</f>
        <v>100.5</v>
      </c>
      <c r="J47" s="48" t="s">
        <v>154</v>
      </c>
      <c r="K47" s="49"/>
    </row>
    <row r="48" spans="1:11" ht="13.2" customHeight="1" x14ac:dyDescent="0.2">
      <c r="A48" s="76">
        <v>40</v>
      </c>
      <c r="B48" s="22" t="s">
        <v>29</v>
      </c>
      <c r="C48" s="44"/>
      <c r="D48" s="45"/>
      <c r="E48" s="125" t="s">
        <v>0</v>
      </c>
      <c r="F48" s="46" t="s">
        <v>16</v>
      </c>
      <c r="G48" s="47" t="s">
        <v>106</v>
      </c>
      <c r="H48" s="26">
        <f t="shared" si="1"/>
        <v>7</v>
      </c>
      <c r="I48" s="198">
        <f>0.1+107.4</f>
        <v>107.5</v>
      </c>
      <c r="J48" s="46"/>
      <c r="K48" s="49"/>
    </row>
    <row r="49" spans="1:11" ht="13.2" customHeight="1" x14ac:dyDescent="0.2">
      <c r="A49" s="76">
        <v>41</v>
      </c>
      <c r="B49" s="22" t="s">
        <v>29</v>
      </c>
      <c r="C49" s="44"/>
      <c r="D49" s="45"/>
      <c r="E49" s="29"/>
      <c r="F49" s="48" t="s">
        <v>15</v>
      </c>
      <c r="G49" s="47" t="s">
        <v>121</v>
      </c>
      <c r="H49" s="26">
        <f t="shared" si="1"/>
        <v>0.29999999999999716</v>
      </c>
      <c r="I49" s="198">
        <f>0.1+107.7</f>
        <v>107.8</v>
      </c>
      <c r="J49" s="48" t="s">
        <v>155</v>
      </c>
      <c r="K49" s="49"/>
    </row>
    <row r="50" spans="1:11" ht="13.2" customHeight="1" x14ac:dyDescent="0.2">
      <c r="A50" s="76">
        <v>42</v>
      </c>
      <c r="B50" s="22" t="s">
        <v>29</v>
      </c>
      <c r="C50" s="23" t="s">
        <v>17</v>
      </c>
      <c r="D50" s="45" t="s">
        <v>190</v>
      </c>
      <c r="E50" s="29"/>
      <c r="F50" s="48" t="s">
        <v>15</v>
      </c>
      <c r="G50" s="47" t="s">
        <v>106</v>
      </c>
      <c r="H50" s="26">
        <f t="shared" si="1"/>
        <v>0.79999999999999716</v>
      </c>
      <c r="I50" s="202">
        <f>0.1+108.5</f>
        <v>108.6</v>
      </c>
      <c r="J50" s="48" t="s">
        <v>156</v>
      </c>
      <c r="K50" s="49"/>
    </row>
    <row r="51" spans="1:11" ht="13.2" customHeight="1" x14ac:dyDescent="0.2">
      <c r="A51" s="76">
        <v>43</v>
      </c>
      <c r="B51" s="22" t="s">
        <v>29</v>
      </c>
      <c r="C51" s="23" t="s">
        <v>17</v>
      </c>
      <c r="D51" s="80" t="s">
        <v>191</v>
      </c>
      <c r="E51" s="81"/>
      <c r="F51" s="46" t="s">
        <v>16</v>
      </c>
      <c r="G51" s="82" t="s">
        <v>122</v>
      </c>
      <c r="H51" s="26">
        <f t="shared" si="1"/>
        <v>3.7999999999999972</v>
      </c>
      <c r="I51" s="202">
        <f>0.1+112.3</f>
        <v>112.39999999999999</v>
      </c>
      <c r="J51" s="83" t="s">
        <v>157</v>
      </c>
      <c r="K51" s="84"/>
    </row>
    <row r="52" spans="1:11" ht="13.2" customHeight="1" x14ac:dyDescent="0.2">
      <c r="A52" s="76">
        <v>44</v>
      </c>
      <c r="B52" s="22" t="s">
        <v>18</v>
      </c>
      <c r="C52" s="23" t="s">
        <v>17</v>
      </c>
      <c r="D52" s="56" t="s">
        <v>192</v>
      </c>
      <c r="E52" s="57"/>
      <c r="F52" s="48" t="s">
        <v>15</v>
      </c>
      <c r="G52" s="58" t="s">
        <v>124</v>
      </c>
      <c r="H52" s="26">
        <f t="shared" si="1"/>
        <v>5.1000000000000085</v>
      </c>
      <c r="I52" s="203">
        <f>0.1+117.4</f>
        <v>117.5</v>
      </c>
      <c r="J52" s="59"/>
      <c r="K52" s="60"/>
    </row>
    <row r="53" spans="1:11" ht="13.2" customHeight="1" x14ac:dyDescent="0.2">
      <c r="A53" s="76">
        <v>45</v>
      </c>
      <c r="B53" s="22" t="s">
        <v>20</v>
      </c>
      <c r="C53" s="23" t="s">
        <v>17</v>
      </c>
      <c r="D53" s="45" t="s">
        <v>193</v>
      </c>
      <c r="E53" s="29"/>
      <c r="F53" s="46" t="s">
        <v>16</v>
      </c>
      <c r="G53" s="47" t="s">
        <v>123</v>
      </c>
      <c r="H53" s="26">
        <f t="shared" si="1"/>
        <v>0.79999999999999716</v>
      </c>
      <c r="I53" s="198">
        <f>0.1+118.2</f>
        <v>118.3</v>
      </c>
      <c r="J53" s="48"/>
      <c r="K53" s="49"/>
    </row>
    <row r="54" spans="1:11" ht="27" customHeight="1" thickBot="1" x14ac:dyDescent="0.25">
      <c r="A54" s="91">
        <v>46</v>
      </c>
      <c r="B54" s="119"/>
      <c r="C54" s="120"/>
      <c r="D54" s="92" t="s">
        <v>175</v>
      </c>
      <c r="E54" s="63"/>
      <c r="F54" s="64" t="s">
        <v>222</v>
      </c>
      <c r="G54" s="65" t="s">
        <v>123</v>
      </c>
      <c r="H54" s="70">
        <f t="shared" si="1"/>
        <v>0.20000000000000284</v>
      </c>
      <c r="I54" s="204">
        <f>0.1+118.4</f>
        <v>118.5</v>
      </c>
      <c r="J54" s="64" t="s">
        <v>233</v>
      </c>
      <c r="K54" s="66">
        <f>I54-I5</f>
        <v>118.5</v>
      </c>
    </row>
    <row r="55" spans="1:11" x14ac:dyDescent="0.2">
      <c r="A55" s="113"/>
      <c r="B55" s="113"/>
      <c r="C55" s="113"/>
      <c r="D55" s="114"/>
      <c r="E55" s="113"/>
      <c r="F55" s="115"/>
      <c r="G55" s="114"/>
      <c r="H55" s="116"/>
      <c r="I55" s="117"/>
      <c r="J55" s="115"/>
      <c r="K55" s="118"/>
    </row>
    <row r="56" spans="1:11" x14ac:dyDescent="0.2">
      <c r="A56" s="158" t="s">
        <v>164</v>
      </c>
      <c r="B56" s="158"/>
      <c r="C56" s="158"/>
      <c r="D56" s="158"/>
      <c r="E56" s="158"/>
      <c r="F56" s="158"/>
      <c r="G56" s="158"/>
      <c r="H56" s="158"/>
      <c r="I56" s="158"/>
      <c r="J56" s="158"/>
      <c r="K56" s="158"/>
    </row>
    <row r="58" spans="1:11" x14ac:dyDescent="0.2">
      <c r="B58" s="1" t="s">
        <v>165</v>
      </c>
    </row>
    <row r="59" spans="1:11" x14ac:dyDescent="0.2">
      <c r="B59" s="1" t="s">
        <v>214</v>
      </c>
      <c r="F59" s="143" t="s">
        <v>163</v>
      </c>
      <c r="J59" s="144" t="s">
        <v>166</v>
      </c>
    </row>
    <row r="76" spans="1:11" x14ac:dyDescent="0.2">
      <c r="A76" s="113"/>
      <c r="B76" s="113"/>
      <c r="C76" s="113"/>
      <c r="D76" s="114"/>
      <c r="E76" s="113"/>
      <c r="F76" s="115"/>
      <c r="G76" s="114"/>
      <c r="H76" s="116"/>
      <c r="I76" s="117"/>
      <c r="J76" s="115"/>
      <c r="K76" s="118"/>
    </row>
    <row r="77" spans="1:11" x14ac:dyDescent="0.2">
      <c r="A77" s="1" t="str">
        <f>A1</f>
        <v>2026BRM223近畿200km桑名 BEGINING OF NEW ERA</v>
      </c>
      <c r="G77" s="1" t="str">
        <f>G1</f>
        <v>2026/2/23  8：00スタート　日出 6:30、日没 17:42</v>
      </c>
      <c r="H77" s="5"/>
      <c r="I77" s="5"/>
      <c r="K77" s="6"/>
    </row>
    <row r="78" spans="1:11" ht="11.4" thickBot="1" x14ac:dyDescent="0.25">
      <c r="E78" s="7" t="s">
        <v>0</v>
      </c>
      <c r="F78" s="3" t="s">
        <v>1</v>
      </c>
      <c r="H78" s="5"/>
      <c r="I78" s="8"/>
      <c r="K78" s="141" t="str">
        <f>K2</f>
        <v>ver.1.1.0</v>
      </c>
    </row>
    <row r="79" spans="1:11" ht="13.5" customHeight="1" x14ac:dyDescent="0.2">
      <c r="A79" s="159"/>
      <c r="B79" s="161" t="s">
        <v>2</v>
      </c>
      <c r="C79" s="161" t="s">
        <v>3</v>
      </c>
      <c r="D79" s="163" t="s">
        <v>4</v>
      </c>
      <c r="E79" s="161" t="s">
        <v>5</v>
      </c>
      <c r="F79" s="165" t="s">
        <v>6</v>
      </c>
      <c r="G79" s="166"/>
      <c r="H79" s="167" t="s">
        <v>7</v>
      </c>
      <c r="I79" s="168"/>
      <c r="J79" s="169" t="s">
        <v>8</v>
      </c>
      <c r="K79" s="171" t="s">
        <v>9</v>
      </c>
    </row>
    <row r="80" spans="1:11" ht="11.4" thickBot="1" x14ac:dyDescent="0.25">
      <c r="A80" s="160"/>
      <c r="B80" s="162"/>
      <c r="C80" s="162"/>
      <c r="D80" s="164"/>
      <c r="E80" s="162"/>
      <c r="F80" s="10" t="s">
        <v>10</v>
      </c>
      <c r="G80" s="10" t="s">
        <v>11</v>
      </c>
      <c r="H80" s="11" t="s">
        <v>12</v>
      </c>
      <c r="I80" s="12" t="s">
        <v>13</v>
      </c>
      <c r="J80" s="170"/>
      <c r="K80" s="172"/>
    </row>
    <row r="81" spans="1:11" ht="11.4" thickTop="1" x14ac:dyDescent="0.2">
      <c r="A81" s="76">
        <v>47</v>
      </c>
      <c r="B81" s="22" t="s">
        <v>29</v>
      </c>
      <c r="C81" s="23" t="s">
        <v>17</v>
      </c>
      <c r="D81" s="45" t="s">
        <v>194</v>
      </c>
      <c r="E81" s="29"/>
      <c r="F81" s="46" t="s">
        <v>16</v>
      </c>
      <c r="G81" s="47" t="s">
        <v>125</v>
      </c>
      <c r="H81" s="26">
        <f>I81-I54</f>
        <v>11.799999999999983</v>
      </c>
      <c r="I81" s="202">
        <f>0.1+130.2</f>
        <v>130.29999999999998</v>
      </c>
      <c r="J81" s="48"/>
      <c r="K81" s="49"/>
    </row>
    <row r="82" spans="1:11" ht="14.4" customHeight="1" x14ac:dyDescent="0.2">
      <c r="A82" s="76">
        <v>48</v>
      </c>
      <c r="B82" s="22" t="s">
        <v>19</v>
      </c>
      <c r="C82" s="23" t="s">
        <v>17</v>
      </c>
      <c r="D82" s="80"/>
      <c r="E82" s="81"/>
      <c r="F82" s="48" t="s">
        <v>15</v>
      </c>
      <c r="G82" s="82" t="s">
        <v>135</v>
      </c>
      <c r="H82" s="26">
        <f t="shared" ref="H82:H86" si="3">I82-I81</f>
        <v>3.6000000000000227</v>
      </c>
      <c r="I82" s="202">
        <f>0.1+133.8</f>
        <v>133.9</v>
      </c>
      <c r="J82" s="83" t="s">
        <v>158</v>
      </c>
      <c r="K82" s="84"/>
    </row>
    <row r="83" spans="1:11" x14ac:dyDescent="0.2">
      <c r="A83" s="76">
        <v>49</v>
      </c>
      <c r="B83" s="22" t="s">
        <v>18</v>
      </c>
      <c r="C83" s="89"/>
      <c r="D83" s="56"/>
      <c r="E83" s="57"/>
      <c r="F83" s="46" t="s">
        <v>16</v>
      </c>
      <c r="G83" s="58" t="s">
        <v>136</v>
      </c>
      <c r="H83" s="26">
        <f t="shared" si="3"/>
        <v>9.9999999999994316E-2</v>
      </c>
      <c r="I83" s="203">
        <f>0.1+133.9</f>
        <v>134</v>
      </c>
      <c r="J83" s="59"/>
      <c r="K83" s="60"/>
    </row>
    <row r="84" spans="1:11" x14ac:dyDescent="0.2">
      <c r="A84" s="76">
        <v>50</v>
      </c>
      <c r="B84" s="22" t="s">
        <v>29</v>
      </c>
      <c r="C84" s="23" t="s">
        <v>17</v>
      </c>
      <c r="D84" s="45"/>
      <c r="E84" s="29"/>
      <c r="F84" s="48" t="s">
        <v>15</v>
      </c>
      <c r="G84" s="47" t="s">
        <v>126</v>
      </c>
      <c r="H84" s="26">
        <f t="shared" si="3"/>
        <v>0.29999999999998295</v>
      </c>
      <c r="I84" s="198">
        <f>0.1+134.2</f>
        <v>134.29999999999998</v>
      </c>
      <c r="J84" s="48" t="s">
        <v>159</v>
      </c>
      <c r="K84" s="49"/>
    </row>
    <row r="85" spans="1:11" x14ac:dyDescent="0.2">
      <c r="A85" s="76">
        <v>51</v>
      </c>
      <c r="B85" s="22" t="s">
        <v>29</v>
      </c>
      <c r="C85" s="44"/>
      <c r="D85" s="45"/>
      <c r="E85" s="29"/>
      <c r="F85" s="48" t="s">
        <v>15</v>
      </c>
      <c r="G85" s="47" t="s">
        <v>105</v>
      </c>
      <c r="H85" s="26">
        <f t="shared" si="3"/>
        <v>0.30000000000001137</v>
      </c>
      <c r="I85" s="202">
        <f>0.1+134.5</f>
        <v>134.6</v>
      </c>
      <c r="J85" s="48" t="s">
        <v>160</v>
      </c>
      <c r="K85" s="49"/>
    </row>
    <row r="86" spans="1:11" ht="21.6" x14ac:dyDescent="0.2">
      <c r="A86" s="126">
        <v>52</v>
      </c>
      <c r="B86" s="127" t="s">
        <v>29</v>
      </c>
      <c r="C86" s="128" t="s">
        <v>17</v>
      </c>
      <c r="D86" s="129" t="s">
        <v>195</v>
      </c>
      <c r="E86" s="130"/>
      <c r="F86" s="53" t="s">
        <v>15</v>
      </c>
      <c r="G86" s="131" t="s">
        <v>127</v>
      </c>
      <c r="H86" s="132">
        <f t="shared" si="3"/>
        <v>6.5</v>
      </c>
      <c r="I86" s="205">
        <f>0.1+141</f>
        <v>141.1</v>
      </c>
      <c r="J86" s="53" t="s">
        <v>234</v>
      </c>
      <c r="K86" s="133">
        <f>I86-I54</f>
        <v>22.599999999999994</v>
      </c>
    </row>
    <row r="87" spans="1:11" ht="32.4" x14ac:dyDescent="0.2">
      <c r="A87" s="76">
        <v>53</v>
      </c>
      <c r="B87" s="22" t="s">
        <v>29</v>
      </c>
      <c r="C87" s="23" t="s">
        <v>17</v>
      </c>
      <c r="D87" s="80"/>
      <c r="E87" s="81"/>
      <c r="F87" s="112" t="s">
        <v>15</v>
      </c>
      <c r="G87" s="154" t="s">
        <v>229</v>
      </c>
      <c r="H87" s="110">
        <f>I87-I86</f>
        <v>9.1999999999999886</v>
      </c>
      <c r="I87" s="202">
        <f>0.1+150.2</f>
        <v>150.29999999999998</v>
      </c>
      <c r="J87" s="83"/>
      <c r="K87" s="84"/>
    </row>
    <row r="88" spans="1:11" x14ac:dyDescent="0.2">
      <c r="A88" s="76">
        <v>54</v>
      </c>
      <c r="B88" s="22" t="s">
        <v>29</v>
      </c>
      <c r="C88" s="23" t="s">
        <v>17</v>
      </c>
      <c r="D88" s="45" t="s">
        <v>196</v>
      </c>
      <c r="E88" s="29"/>
      <c r="F88" s="46" t="s">
        <v>16</v>
      </c>
      <c r="G88" s="47" t="s">
        <v>128</v>
      </c>
      <c r="H88" s="26">
        <f t="shared" si="1"/>
        <v>2</v>
      </c>
      <c r="I88" s="198">
        <f>0.1+152.2</f>
        <v>152.29999999999998</v>
      </c>
      <c r="J88" s="48" t="s">
        <v>161</v>
      </c>
      <c r="K88" s="49"/>
    </row>
    <row r="89" spans="1:11" x14ac:dyDescent="0.2">
      <c r="A89" s="76">
        <v>55</v>
      </c>
      <c r="B89" s="22" t="s">
        <v>18</v>
      </c>
      <c r="C89" s="23" t="s">
        <v>17</v>
      </c>
      <c r="D89" s="3" t="s">
        <v>197</v>
      </c>
      <c r="E89" s="29"/>
      <c r="F89" s="46" t="s">
        <v>16</v>
      </c>
      <c r="G89" s="47" t="s">
        <v>129</v>
      </c>
      <c r="H89" s="26">
        <f t="shared" si="1"/>
        <v>8.1000000000000227</v>
      </c>
      <c r="I89" s="202">
        <f>0.1+160.3</f>
        <v>160.4</v>
      </c>
      <c r="J89" s="48" t="s">
        <v>169</v>
      </c>
      <c r="K89" s="49"/>
    </row>
    <row r="90" spans="1:11" x14ac:dyDescent="0.2">
      <c r="A90" s="76">
        <v>56</v>
      </c>
      <c r="B90" s="22" t="s">
        <v>29</v>
      </c>
      <c r="C90" s="23" t="s">
        <v>17</v>
      </c>
      <c r="D90" s="45" t="s">
        <v>198</v>
      </c>
      <c r="E90" s="81"/>
      <c r="F90" s="48" t="s">
        <v>15</v>
      </c>
      <c r="G90" s="47" t="s">
        <v>129</v>
      </c>
      <c r="H90" s="26">
        <f t="shared" si="1"/>
        <v>0.39999999999997726</v>
      </c>
      <c r="I90" s="202">
        <f>0.1+160.7</f>
        <v>160.79999999999998</v>
      </c>
      <c r="J90" s="83"/>
      <c r="K90" s="84"/>
    </row>
    <row r="91" spans="1:11" x14ac:dyDescent="0.2">
      <c r="A91" s="76">
        <v>57</v>
      </c>
      <c r="B91" s="22" t="s">
        <v>29</v>
      </c>
      <c r="C91" s="55"/>
      <c r="D91" s="56"/>
      <c r="E91" s="57"/>
      <c r="F91" s="46" t="s">
        <v>16</v>
      </c>
      <c r="G91" s="58" t="s">
        <v>130</v>
      </c>
      <c r="H91" s="26">
        <f t="shared" si="1"/>
        <v>1.2000000000000171</v>
      </c>
      <c r="I91" s="203">
        <f>0.1+161.9</f>
        <v>162</v>
      </c>
      <c r="J91" s="59"/>
      <c r="K91" s="60"/>
    </row>
    <row r="92" spans="1:11" x14ac:dyDescent="0.2">
      <c r="A92" s="76">
        <v>58</v>
      </c>
      <c r="B92" s="22" t="s">
        <v>18</v>
      </c>
      <c r="C92" s="44"/>
      <c r="D92" s="45"/>
      <c r="E92" s="29"/>
      <c r="F92" s="46" t="s">
        <v>16</v>
      </c>
      <c r="G92" s="58" t="s">
        <v>106</v>
      </c>
      <c r="H92" s="26">
        <f>I92-I91</f>
        <v>1.1999999999999886</v>
      </c>
      <c r="I92" s="198">
        <f>0.1+163.1</f>
        <v>163.19999999999999</v>
      </c>
      <c r="J92" s="48"/>
      <c r="K92" s="49"/>
    </row>
    <row r="93" spans="1:11" x14ac:dyDescent="0.2">
      <c r="A93" s="76">
        <v>59</v>
      </c>
      <c r="B93" s="22" t="s">
        <v>19</v>
      </c>
      <c r="C93" s="44"/>
      <c r="D93" s="45"/>
      <c r="E93" s="29"/>
      <c r="F93" s="48" t="s">
        <v>15</v>
      </c>
      <c r="G93" s="47" t="s">
        <v>109</v>
      </c>
      <c r="H93" s="26">
        <f t="shared" si="1"/>
        <v>0</v>
      </c>
      <c r="I93" s="198">
        <f>0.1+163.1</f>
        <v>163.19999999999999</v>
      </c>
      <c r="J93" s="48"/>
      <c r="K93" s="49"/>
    </row>
    <row r="94" spans="1:11" x14ac:dyDescent="0.2">
      <c r="A94" s="76">
        <v>60</v>
      </c>
      <c r="B94" s="22" t="s">
        <v>29</v>
      </c>
      <c r="C94" s="23" t="s">
        <v>17</v>
      </c>
      <c r="D94" s="80" t="s">
        <v>199</v>
      </c>
      <c r="E94" s="81"/>
      <c r="F94" s="48" t="s">
        <v>15</v>
      </c>
      <c r="G94" s="58" t="s">
        <v>106</v>
      </c>
      <c r="H94" s="26">
        <f t="shared" si="1"/>
        <v>2.0999999999999943</v>
      </c>
      <c r="I94" s="202">
        <f>0.1+165.2</f>
        <v>165.29999999999998</v>
      </c>
      <c r="J94" s="83"/>
      <c r="K94" s="84"/>
    </row>
    <row r="95" spans="1:11" x14ac:dyDescent="0.2">
      <c r="A95" s="76">
        <v>61</v>
      </c>
      <c r="B95" s="22" t="s">
        <v>29</v>
      </c>
      <c r="C95" s="23" t="s">
        <v>17</v>
      </c>
      <c r="D95" s="56" t="s">
        <v>200</v>
      </c>
      <c r="E95" s="57"/>
      <c r="F95" s="46" t="s">
        <v>16</v>
      </c>
      <c r="G95" s="58" t="s">
        <v>106</v>
      </c>
      <c r="H95" s="26">
        <f t="shared" si="1"/>
        <v>2.1000000000000227</v>
      </c>
      <c r="I95" s="203">
        <f>0.1+167.3</f>
        <v>167.4</v>
      </c>
      <c r="J95" s="59"/>
      <c r="K95" s="60"/>
    </row>
    <row r="96" spans="1:11" x14ac:dyDescent="0.2">
      <c r="A96" s="76">
        <v>62</v>
      </c>
      <c r="B96" s="22" t="s">
        <v>29</v>
      </c>
      <c r="C96" s="23" t="s">
        <v>17</v>
      </c>
      <c r="D96" s="45" t="s">
        <v>201</v>
      </c>
      <c r="E96" s="29"/>
      <c r="F96" s="48" t="s">
        <v>15</v>
      </c>
      <c r="G96" s="58" t="s">
        <v>106</v>
      </c>
      <c r="H96" s="26">
        <f t="shared" si="1"/>
        <v>2.5999999999999943</v>
      </c>
      <c r="I96" s="198">
        <f>0.1+169.9</f>
        <v>170</v>
      </c>
      <c r="J96" s="48" t="s">
        <v>157</v>
      </c>
      <c r="K96" s="49"/>
    </row>
    <row r="97" spans="1:11" x14ac:dyDescent="0.2">
      <c r="A97" s="76">
        <v>63</v>
      </c>
      <c r="B97" s="22" t="s">
        <v>29</v>
      </c>
      <c r="C97" s="23" t="s">
        <v>17</v>
      </c>
      <c r="D97" s="45" t="s">
        <v>202</v>
      </c>
      <c r="E97" s="29"/>
      <c r="F97" s="46" t="s">
        <v>16</v>
      </c>
      <c r="G97" s="47" t="s">
        <v>109</v>
      </c>
      <c r="H97" s="26">
        <f t="shared" si="1"/>
        <v>0.19999999999998863</v>
      </c>
      <c r="I97" s="202">
        <f>0.1+170.1</f>
        <v>170.2</v>
      </c>
      <c r="J97" s="48" t="s">
        <v>162</v>
      </c>
      <c r="K97" s="49"/>
    </row>
    <row r="98" spans="1:11" x14ac:dyDescent="0.2">
      <c r="A98" s="76">
        <v>64</v>
      </c>
      <c r="B98" s="22" t="s">
        <v>18</v>
      </c>
      <c r="C98" s="89"/>
      <c r="D98" s="80"/>
      <c r="E98" s="81"/>
      <c r="F98" s="48" t="s">
        <v>15</v>
      </c>
      <c r="G98" s="58" t="s">
        <v>106</v>
      </c>
      <c r="H98" s="26">
        <f t="shared" si="1"/>
        <v>9.9999999999994316E-2</v>
      </c>
      <c r="I98" s="202">
        <f>0.1+170.2</f>
        <v>170.29999999999998</v>
      </c>
      <c r="J98" s="83"/>
      <c r="K98" s="84"/>
    </row>
    <row r="99" spans="1:11" x14ac:dyDescent="0.2">
      <c r="A99" s="76">
        <v>65</v>
      </c>
      <c r="B99" s="22" t="s">
        <v>29</v>
      </c>
      <c r="C99" s="23" t="s">
        <v>17</v>
      </c>
      <c r="D99" s="56" t="s">
        <v>203</v>
      </c>
      <c r="E99" s="57"/>
      <c r="F99" s="46" t="s">
        <v>16</v>
      </c>
      <c r="G99" s="58" t="s">
        <v>106</v>
      </c>
      <c r="H99" s="26">
        <f t="shared" si="1"/>
        <v>5.6000000000000227</v>
      </c>
      <c r="I99" s="203">
        <f>0.1+175.8</f>
        <v>175.9</v>
      </c>
      <c r="J99" s="59" t="s">
        <v>170</v>
      </c>
      <c r="K99" s="60"/>
    </row>
    <row r="100" spans="1:11" x14ac:dyDescent="0.2">
      <c r="A100" s="76">
        <v>66</v>
      </c>
      <c r="B100" s="39" t="s">
        <v>21</v>
      </c>
      <c r="C100" s="44" t="s">
        <v>17</v>
      </c>
      <c r="D100" s="45" t="s">
        <v>204</v>
      </c>
      <c r="E100" s="29"/>
      <c r="F100" s="46" t="s">
        <v>16</v>
      </c>
      <c r="G100" s="47" t="s">
        <v>131</v>
      </c>
      <c r="H100" s="26">
        <f t="shared" si="1"/>
        <v>0.5</v>
      </c>
      <c r="I100" s="198">
        <f>0.1+176.3</f>
        <v>176.4</v>
      </c>
      <c r="J100" s="59"/>
      <c r="K100" s="49"/>
    </row>
    <row r="101" spans="1:11" x14ac:dyDescent="0.2">
      <c r="A101" s="76">
        <v>67</v>
      </c>
      <c r="B101" s="22" t="s">
        <v>29</v>
      </c>
      <c r="C101" s="23" t="s">
        <v>17</v>
      </c>
      <c r="D101" s="45" t="s">
        <v>205</v>
      </c>
      <c r="E101" s="29"/>
      <c r="F101" s="46" t="s">
        <v>15</v>
      </c>
      <c r="G101" s="47" t="s">
        <v>105</v>
      </c>
      <c r="H101" s="26">
        <f t="shared" si="1"/>
        <v>0.5</v>
      </c>
      <c r="I101" s="202">
        <f>0.1+176.8</f>
        <v>176.9</v>
      </c>
      <c r="J101" s="48"/>
      <c r="K101" s="49"/>
    </row>
    <row r="102" spans="1:11" x14ac:dyDescent="0.2">
      <c r="A102" s="76">
        <v>68</v>
      </c>
      <c r="B102" s="22" t="s">
        <v>18</v>
      </c>
      <c r="C102" s="89"/>
      <c r="D102" s="80"/>
      <c r="E102" s="81"/>
      <c r="F102" s="46" t="s">
        <v>15</v>
      </c>
      <c r="G102" s="47" t="s">
        <v>132</v>
      </c>
      <c r="H102" s="26">
        <f t="shared" si="1"/>
        <v>2.6999999999999886</v>
      </c>
      <c r="I102" s="202">
        <f>0.1+179.5</f>
        <v>179.6</v>
      </c>
      <c r="J102" s="83" t="s">
        <v>171</v>
      </c>
      <c r="K102" s="84"/>
    </row>
    <row r="103" spans="1:11" x14ac:dyDescent="0.2">
      <c r="A103" s="76">
        <v>69</v>
      </c>
      <c r="B103" s="22" t="s">
        <v>29</v>
      </c>
      <c r="C103" s="23" t="s">
        <v>17</v>
      </c>
      <c r="D103" s="56" t="s">
        <v>206</v>
      </c>
      <c r="E103" s="57"/>
      <c r="F103" s="46" t="s">
        <v>16</v>
      </c>
      <c r="G103" s="58" t="s">
        <v>133</v>
      </c>
      <c r="H103" s="26">
        <f t="shared" si="1"/>
        <v>0.30000000000001137</v>
      </c>
      <c r="I103" s="203">
        <f>0.1+179.8</f>
        <v>179.9</v>
      </c>
      <c r="J103" s="59" t="s">
        <v>172</v>
      </c>
      <c r="K103" s="60"/>
    </row>
    <row r="104" spans="1:11" x14ac:dyDescent="0.2">
      <c r="A104" s="76">
        <v>70</v>
      </c>
      <c r="B104" s="22" t="s">
        <v>29</v>
      </c>
      <c r="C104" s="44"/>
      <c r="D104" s="45"/>
      <c r="E104" s="29" t="s">
        <v>0</v>
      </c>
      <c r="F104" s="46" t="s">
        <v>15</v>
      </c>
      <c r="G104" s="47" t="s">
        <v>134</v>
      </c>
      <c r="H104" s="26">
        <f t="shared" ref="H104:H120" si="4">I104-I103</f>
        <v>1</v>
      </c>
      <c r="I104" s="198">
        <f>0.1+180.8</f>
        <v>180.9</v>
      </c>
      <c r="J104" s="48"/>
      <c r="K104" s="49"/>
    </row>
    <row r="105" spans="1:11" x14ac:dyDescent="0.2">
      <c r="A105" s="76">
        <v>71</v>
      </c>
      <c r="B105" s="22" t="s">
        <v>18</v>
      </c>
      <c r="C105" s="23" t="s">
        <v>17</v>
      </c>
      <c r="D105" s="45" t="s">
        <v>207</v>
      </c>
      <c r="E105" s="29"/>
      <c r="F105" s="46" t="s">
        <v>15</v>
      </c>
      <c r="G105" s="47" t="s">
        <v>105</v>
      </c>
      <c r="H105" s="26">
        <f t="shared" si="4"/>
        <v>0.59999999999999432</v>
      </c>
      <c r="I105" s="202">
        <f>0.1+181.4</f>
        <v>181.5</v>
      </c>
      <c r="J105" s="48"/>
      <c r="K105" s="49"/>
    </row>
    <row r="106" spans="1:11" ht="21.6" x14ac:dyDescent="0.2">
      <c r="A106" s="76">
        <v>72</v>
      </c>
      <c r="B106" s="22" t="s">
        <v>29</v>
      </c>
      <c r="C106" s="23" t="s">
        <v>17</v>
      </c>
      <c r="D106" s="80" t="s">
        <v>208</v>
      </c>
      <c r="E106" s="81"/>
      <c r="F106" s="46" t="s">
        <v>16</v>
      </c>
      <c r="G106" s="82" t="s">
        <v>107</v>
      </c>
      <c r="H106" s="26">
        <f t="shared" si="4"/>
        <v>0.5</v>
      </c>
      <c r="I106" s="202">
        <f>0.1+181.9</f>
        <v>182</v>
      </c>
      <c r="J106" s="83" t="s">
        <v>209</v>
      </c>
      <c r="K106" s="84"/>
    </row>
    <row r="107" spans="1:11" x14ac:dyDescent="0.2">
      <c r="A107" s="76">
        <v>73</v>
      </c>
      <c r="B107" s="22" t="s">
        <v>18</v>
      </c>
      <c r="C107" s="23" t="s">
        <v>17</v>
      </c>
      <c r="D107" s="56"/>
      <c r="E107" s="57"/>
      <c r="F107" s="46" t="s">
        <v>15</v>
      </c>
      <c r="G107" s="47" t="s">
        <v>105</v>
      </c>
      <c r="H107" s="26">
        <f t="shared" si="4"/>
        <v>1.5999999999999943</v>
      </c>
      <c r="I107" s="203">
        <f>0.1+183.5</f>
        <v>183.6</v>
      </c>
      <c r="J107" s="59" t="s">
        <v>173</v>
      </c>
      <c r="K107" s="60"/>
    </row>
    <row r="108" spans="1:11" x14ac:dyDescent="0.2">
      <c r="A108" s="76">
        <v>74</v>
      </c>
      <c r="B108" s="22" t="s">
        <v>29</v>
      </c>
      <c r="C108" s="23" t="s">
        <v>17</v>
      </c>
      <c r="D108" s="45"/>
      <c r="E108" s="29"/>
      <c r="F108" s="46" t="s">
        <v>16</v>
      </c>
      <c r="G108" s="47" t="s">
        <v>105</v>
      </c>
      <c r="H108" s="26">
        <f t="shared" si="4"/>
        <v>0.80000000000001137</v>
      </c>
      <c r="I108" s="198">
        <f>0.1+184.3</f>
        <v>184.4</v>
      </c>
      <c r="J108" s="48" t="s">
        <v>225</v>
      </c>
      <c r="K108" s="49"/>
    </row>
    <row r="109" spans="1:11" x14ac:dyDescent="0.2">
      <c r="A109" s="76">
        <v>75</v>
      </c>
      <c r="B109" s="22" t="s">
        <v>29</v>
      </c>
      <c r="C109" s="23" t="s">
        <v>17</v>
      </c>
      <c r="D109" s="45" t="s">
        <v>210</v>
      </c>
      <c r="E109" s="29"/>
      <c r="F109" s="46" t="s">
        <v>15</v>
      </c>
      <c r="G109" s="47" t="s">
        <v>105</v>
      </c>
      <c r="H109" s="26">
        <f t="shared" si="4"/>
        <v>2.7999999999999829</v>
      </c>
      <c r="I109" s="202">
        <f>0.1+187.1</f>
        <v>187.2</v>
      </c>
      <c r="J109" s="48" t="s">
        <v>224</v>
      </c>
      <c r="K109" s="49"/>
    </row>
    <row r="110" spans="1:11" x14ac:dyDescent="0.2">
      <c r="A110" s="76">
        <v>76</v>
      </c>
      <c r="B110" s="22" t="s">
        <v>29</v>
      </c>
      <c r="C110" s="23" t="s">
        <v>17</v>
      </c>
      <c r="D110" s="80" t="s">
        <v>211</v>
      </c>
      <c r="E110" s="81"/>
      <c r="F110" s="46" t="s">
        <v>16</v>
      </c>
      <c r="G110" s="47" t="s">
        <v>105</v>
      </c>
      <c r="H110" s="26">
        <f t="shared" si="4"/>
        <v>1.0999999999999943</v>
      </c>
      <c r="I110" s="202">
        <f>0.1+188.2</f>
        <v>188.29999999999998</v>
      </c>
      <c r="J110" s="83" t="s">
        <v>230</v>
      </c>
      <c r="K110" s="84"/>
    </row>
    <row r="111" spans="1:11" x14ac:dyDescent="0.2">
      <c r="A111" s="76">
        <v>77</v>
      </c>
      <c r="B111" s="22" t="s">
        <v>29</v>
      </c>
      <c r="C111" s="23" t="s">
        <v>17</v>
      </c>
      <c r="D111" s="56" t="s">
        <v>181</v>
      </c>
      <c r="E111" s="57"/>
      <c r="F111" s="46" t="s">
        <v>15</v>
      </c>
      <c r="G111" s="48" t="s">
        <v>103</v>
      </c>
      <c r="H111" s="26">
        <f t="shared" si="4"/>
        <v>1.9000000000000057</v>
      </c>
      <c r="I111" s="203">
        <f>0.1+190.1</f>
        <v>190.2</v>
      </c>
      <c r="J111" s="59" t="str">
        <f>"交差点「 "&amp;D111&amp;" 」"</f>
        <v>交差点「 西阿倉川南S 」</v>
      </c>
      <c r="K111" s="60"/>
    </row>
    <row r="112" spans="1:11" x14ac:dyDescent="0.2">
      <c r="A112" s="76">
        <v>78</v>
      </c>
      <c r="B112" s="22" t="s">
        <v>18</v>
      </c>
      <c r="C112" s="23" t="s">
        <v>17</v>
      </c>
      <c r="D112" s="45" t="s">
        <v>180</v>
      </c>
      <c r="E112" s="29"/>
      <c r="F112" s="46" t="s">
        <v>16</v>
      </c>
      <c r="G112" s="48" t="s">
        <v>104</v>
      </c>
      <c r="H112" s="26">
        <f t="shared" si="4"/>
        <v>4.2000000000000171</v>
      </c>
      <c r="I112" s="198">
        <f>0.1+194.3</f>
        <v>194.4</v>
      </c>
      <c r="J112" s="48" t="str">
        <f>"交差点「 "&amp;D112&amp;" 」"</f>
        <v>交差点「 西富田S 」</v>
      </c>
      <c r="K112" s="49"/>
    </row>
    <row r="113" spans="1:11" x14ac:dyDescent="0.2">
      <c r="A113" s="76">
        <v>79</v>
      </c>
      <c r="B113" s="22" t="s">
        <v>18</v>
      </c>
      <c r="C113" s="44"/>
      <c r="D113" s="45"/>
      <c r="E113" s="29"/>
      <c r="F113" s="46" t="s">
        <v>15</v>
      </c>
      <c r="G113" s="47" t="s">
        <v>105</v>
      </c>
      <c r="H113" s="26">
        <f t="shared" si="4"/>
        <v>4.6999999999999886</v>
      </c>
      <c r="I113" s="202">
        <f>0.1+199</f>
        <v>199.1</v>
      </c>
      <c r="J113" s="48"/>
      <c r="K113" s="49"/>
    </row>
    <row r="114" spans="1:11" x14ac:dyDescent="0.2">
      <c r="A114" s="76">
        <v>80</v>
      </c>
      <c r="B114" s="111" t="s">
        <v>29</v>
      </c>
      <c r="C114" s="23" t="s">
        <v>17</v>
      </c>
      <c r="D114" s="24" t="s">
        <v>179</v>
      </c>
      <c r="E114" s="29"/>
      <c r="F114" s="46" t="s">
        <v>16</v>
      </c>
      <c r="G114" s="47" t="s">
        <v>105</v>
      </c>
      <c r="H114" s="26">
        <f t="shared" si="4"/>
        <v>9.9999999999994316E-2</v>
      </c>
      <c r="I114" s="202">
        <f>0.1+199.1</f>
        <v>199.2</v>
      </c>
      <c r="J114" s="83"/>
      <c r="K114" s="84"/>
    </row>
    <row r="115" spans="1:11" x14ac:dyDescent="0.2">
      <c r="A115" s="76">
        <v>81</v>
      </c>
      <c r="B115" s="111" t="s">
        <v>29</v>
      </c>
      <c r="C115" s="23" t="s">
        <v>17</v>
      </c>
      <c r="D115" s="24" t="s">
        <v>178</v>
      </c>
      <c r="E115" s="81"/>
      <c r="F115" s="46" t="s">
        <v>16</v>
      </c>
      <c r="G115" s="47" t="s">
        <v>105</v>
      </c>
      <c r="H115" s="26">
        <f t="shared" si="4"/>
        <v>0.30000000000001137</v>
      </c>
      <c r="I115" s="203">
        <f>0.1+199.4</f>
        <v>199.5</v>
      </c>
      <c r="J115" s="59"/>
      <c r="K115" s="60"/>
    </row>
    <row r="116" spans="1:11" x14ac:dyDescent="0.2">
      <c r="A116" s="76">
        <v>82</v>
      </c>
      <c r="B116" s="111" t="s">
        <v>19</v>
      </c>
      <c r="C116" s="44"/>
      <c r="D116" s="45"/>
      <c r="E116" s="29"/>
      <c r="F116" s="46" t="s">
        <v>15</v>
      </c>
      <c r="G116" s="47" t="s">
        <v>105</v>
      </c>
      <c r="H116" s="26">
        <f>I116-I115</f>
        <v>2.1999999999999886</v>
      </c>
      <c r="I116" s="198">
        <f>0.1+201.6</f>
        <v>201.7</v>
      </c>
      <c r="J116" s="48"/>
      <c r="K116" s="49"/>
    </row>
    <row r="117" spans="1:11" x14ac:dyDescent="0.2">
      <c r="A117" s="76">
        <v>83</v>
      </c>
      <c r="B117" s="145" t="s">
        <v>78</v>
      </c>
      <c r="C117" s="145" t="s">
        <v>17</v>
      </c>
      <c r="D117" s="45"/>
      <c r="E117" s="146"/>
      <c r="F117" s="46" t="s">
        <v>16</v>
      </c>
      <c r="G117" s="47" t="s">
        <v>105</v>
      </c>
      <c r="H117" s="26">
        <f>I117-I116</f>
        <v>0.20000000000001705</v>
      </c>
      <c r="I117" s="206">
        <f>0.1+201.8</f>
        <v>201.9</v>
      </c>
      <c r="J117" s="147" t="s">
        <v>226</v>
      </c>
      <c r="K117" s="148"/>
    </row>
    <row r="118" spans="1:11" x14ac:dyDescent="0.2">
      <c r="A118" s="76">
        <v>84</v>
      </c>
      <c r="B118" s="111" t="s">
        <v>18</v>
      </c>
      <c r="C118" s="149" t="s">
        <v>17</v>
      </c>
      <c r="D118" s="3" t="s">
        <v>212</v>
      </c>
      <c r="E118" s="146"/>
      <c r="F118" s="108" t="s">
        <v>15</v>
      </c>
      <c r="G118" s="109" t="s">
        <v>105</v>
      </c>
      <c r="H118" s="110">
        <f t="shared" si="4"/>
        <v>0.39999999999997726</v>
      </c>
      <c r="I118" s="207">
        <f>0.1+202.2</f>
        <v>202.29999999999998</v>
      </c>
      <c r="J118" s="147"/>
      <c r="K118" s="148"/>
    </row>
    <row r="119" spans="1:11" x14ac:dyDescent="0.2">
      <c r="A119" s="76">
        <v>85</v>
      </c>
      <c r="B119" s="123" t="s">
        <v>29</v>
      </c>
      <c r="C119" s="123"/>
      <c r="D119" s="45"/>
      <c r="E119" s="146"/>
      <c r="F119" s="46" t="s">
        <v>16</v>
      </c>
      <c r="G119" s="47" t="s">
        <v>105</v>
      </c>
      <c r="H119" s="124">
        <f t="shared" si="4"/>
        <v>0.40000000000000568</v>
      </c>
      <c r="I119" s="208">
        <f>0.1+202.6</f>
        <v>202.7</v>
      </c>
      <c r="J119" s="150" t="s">
        <v>168</v>
      </c>
      <c r="K119" s="151"/>
    </row>
    <row r="120" spans="1:11" ht="33" thickBot="1" x14ac:dyDescent="0.25">
      <c r="A120" s="155">
        <v>86</v>
      </c>
      <c r="B120" s="121" t="s">
        <v>78</v>
      </c>
      <c r="C120" s="121"/>
      <c r="D120" s="152" t="s">
        <v>227</v>
      </c>
      <c r="E120" s="152"/>
      <c r="F120" s="152" t="s">
        <v>228</v>
      </c>
      <c r="G120" s="122" t="s">
        <v>105</v>
      </c>
      <c r="H120" s="156">
        <f t="shared" si="4"/>
        <v>9.9999999999994316E-2</v>
      </c>
      <c r="I120" s="209">
        <f>0.1+202.7</f>
        <v>202.79999999999998</v>
      </c>
      <c r="J120" s="153" t="s">
        <v>266</v>
      </c>
      <c r="K120" s="157">
        <f>I120-I86</f>
        <v>61.699999999999989</v>
      </c>
    </row>
    <row r="121" spans="1:11" x14ac:dyDescent="0.2">
      <c r="A121" s="113"/>
      <c r="B121" s="113"/>
      <c r="C121" s="113"/>
      <c r="D121" s="114"/>
      <c r="E121" s="113"/>
      <c r="F121" s="115"/>
      <c r="G121" s="114"/>
      <c r="H121" s="116"/>
      <c r="I121" s="117"/>
      <c r="J121" s="115"/>
      <c r="K121" s="118"/>
    </row>
    <row r="122" spans="1:11" x14ac:dyDescent="0.2">
      <c r="A122" s="158" t="s">
        <v>164</v>
      </c>
      <c r="B122" s="158"/>
      <c r="C122" s="158"/>
      <c r="D122" s="158"/>
      <c r="E122" s="158"/>
      <c r="F122" s="158"/>
      <c r="G122" s="158"/>
      <c r="H122" s="158"/>
      <c r="I122" s="158"/>
      <c r="J122" s="158"/>
      <c r="K122" s="158"/>
    </row>
  </sheetData>
  <mergeCells count="21">
    <mergeCell ref="F79:G79"/>
    <mergeCell ref="H79:I79"/>
    <mergeCell ref="J79:J80"/>
    <mergeCell ref="K79:K80"/>
    <mergeCell ref="A122:K122"/>
    <mergeCell ref="H3:I3"/>
    <mergeCell ref="J3:J4"/>
    <mergeCell ref="K3:K4"/>
    <mergeCell ref="B24:K24"/>
    <mergeCell ref="A56:K56"/>
    <mergeCell ref="A79:A80"/>
    <mergeCell ref="B79:B80"/>
    <mergeCell ref="C79:C80"/>
    <mergeCell ref="D79:D80"/>
    <mergeCell ref="E79:E80"/>
    <mergeCell ref="A3:A4"/>
    <mergeCell ref="B3:B4"/>
    <mergeCell ref="C3:C4"/>
    <mergeCell ref="D3:D4"/>
    <mergeCell ref="E3:E4"/>
    <mergeCell ref="F3:G3"/>
  </mergeCells>
  <phoneticPr fontId="1"/>
  <printOptions horizontalCentered="1"/>
  <pageMargins left="0.23622047244094491" right="0.23622047244094491" top="0.55118110236220474" bottom="0.55118110236220474" header="0.31496062992125984" footer="0.31496062992125984"/>
  <pageSetup paperSize="9" scale="77" orientation="portrait" horizontalDpi="4294967293" r:id="rId1"/>
  <rowBreaks count="1" manualBreakCount="1">
    <brk id="7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84F19-4024-47AA-B6F0-17CAD3549201}">
  <dimension ref="A1:D16"/>
  <sheetViews>
    <sheetView workbookViewId="0"/>
  </sheetViews>
  <sheetFormatPr defaultRowHeight="13.2" x14ac:dyDescent="0.2"/>
  <cols>
    <col min="1" max="1" width="5.77734375" style="226" customWidth="1"/>
    <col min="2" max="2" width="11.21875" style="226" customWidth="1"/>
    <col min="3" max="4" width="53.6640625" style="226" customWidth="1"/>
    <col min="5" max="16384" width="8.88671875" style="226"/>
  </cols>
  <sheetData>
    <row r="1" spans="1:4" ht="16.8" customHeight="1" x14ac:dyDescent="0.2">
      <c r="A1" s="226" t="s">
        <v>236</v>
      </c>
    </row>
    <row r="2" spans="1:4" ht="16.8" customHeight="1" x14ac:dyDescent="0.2">
      <c r="A2" s="227" t="s">
        <v>237</v>
      </c>
      <c r="B2" s="227" t="s">
        <v>238</v>
      </c>
      <c r="C2" s="228" t="s">
        <v>239</v>
      </c>
      <c r="D2" s="228" t="s">
        <v>240</v>
      </c>
    </row>
    <row r="3" spans="1:4" ht="16.8" customHeight="1" x14ac:dyDescent="0.2">
      <c r="A3" s="227">
        <v>12</v>
      </c>
      <c r="B3" s="227" t="s">
        <v>260</v>
      </c>
      <c r="C3" s="229" t="s">
        <v>182</v>
      </c>
      <c r="D3" s="229" t="s">
        <v>261</v>
      </c>
    </row>
    <row r="4" spans="1:4" ht="16.8" customHeight="1" x14ac:dyDescent="0.2">
      <c r="A4" s="227">
        <v>20</v>
      </c>
      <c r="B4" s="236" t="s">
        <v>248</v>
      </c>
      <c r="C4" s="237"/>
      <c r="D4" s="235" t="s">
        <v>263</v>
      </c>
    </row>
    <row r="5" spans="1:4" ht="16.8" customHeight="1" x14ac:dyDescent="0.2">
      <c r="A5" s="227">
        <v>21</v>
      </c>
      <c r="B5" s="238" t="s">
        <v>249</v>
      </c>
      <c r="C5" s="239"/>
      <c r="D5" s="234"/>
    </row>
    <row r="6" spans="1:4" ht="16.8" customHeight="1" x14ac:dyDescent="0.2">
      <c r="A6" s="227" t="s">
        <v>241</v>
      </c>
      <c r="B6" s="238" t="s">
        <v>253</v>
      </c>
      <c r="C6" s="239"/>
      <c r="D6" s="232" t="s">
        <v>262</v>
      </c>
    </row>
    <row r="7" spans="1:4" ht="16.8" customHeight="1" x14ac:dyDescent="0.2">
      <c r="A7" s="227" t="s">
        <v>242</v>
      </c>
      <c r="B7" s="238" t="s">
        <v>253</v>
      </c>
      <c r="C7" s="239"/>
      <c r="D7" s="233"/>
    </row>
    <row r="8" spans="1:4" ht="16.8" customHeight="1" x14ac:dyDescent="0.2">
      <c r="A8" s="227" t="s">
        <v>243</v>
      </c>
      <c r="B8" s="238" t="s">
        <v>253</v>
      </c>
      <c r="C8" s="239"/>
      <c r="D8" s="233"/>
    </row>
    <row r="9" spans="1:4" ht="16.8" customHeight="1" x14ac:dyDescent="0.2">
      <c r="A9" s="227" t="s">
        <v>255</v>
      </c>
      <c r="B9" s="238" t="s">
        <v>253</v>
      </c>
      <c r="C9" s="239"/>
      <c r="D9" s="234"/>
    </row>
    <row r="10" spans="1:4" ht="16.8" customHeight="1" x14ac:dyDescent="0.2">
      <c r="A10" s="227" t="s">
        <v>256</v>
      </c>
      <c r="B10" s="227" t="s">
        <v>257</v>
      </c>
      <c r="C10" s="230" t="s">
        <v>258</v>
      </c>
      <c r="D10" s="231"/>
    </row>
    <row r="11" spans="1:4" ht="16.8" customHeight="1" x14ac:dyDescent="0.2">
      <c r="A11" s="227">
        <v>23</v>
      </c>
      <c r="B11" s="227" t="s">
        <v>259</v>
      </c>
      <c r="C11" s="228" t="s">
        <v>19</v>
      </c>
      <c r="D11" s="228" t="s">
        <v>20</v>
      </c>
    </row>
    <row r="12" spans="1:4" ht="16.8" customHeight="1" x14ac:dyDescent="0.2">
      <c r="A12" s="227"/>
      <c r="B12" s="227"/>
      <c r="C12" s="228"/>
      <c r="D12" s="228"/>
    </row>
    <row r="13" spans="1:4" ht="16.8" customHeight="1" x14ac:dyDescent="0.2">
      <c r="A13" s="227"/>
      <c r="B13" s="227"/>
      <c r="C13" s="228"/>
      <c r="D13" s="228"/>
    </row>
    <row r="14" spans="1:4" ht="16.8" customHeight="1" x14ac:dyDescent="0.2">
      <c r="A14" s="227"/>
      <c r="B14" s="227"/>
      <c r="C14" s="228"/>
      <c r="D14" s="228"/>
    </row>
    <row r="15" spans="1:4" ht="16.8" customHeight="1" x14ac:dyDescent="0.2">
      <c r="A15" s="227"/>
      <c r="B15" s="227"/>
      <c r="C15" s="228"/>
      <c r="D15" s="228"/>
    </row>
    <row r="16" spans="1:4" ht="16.8" customHeight="1" x14ac:dyDescent="0.2">
      <c r="A16" s="227"/>
      <c r="B16" s="227"/>
      <c r="C16" s="228"/>
      <c r="D16" s="228"/>
    </row>
  </sheetData>
  <mergeCells count="9">
    <mergeCell ref="C10:D10"/>
    <mergeCell ref="B5:C5"/>
    <mergeCell ref="B6:C6"/>
    <mergeCell ref="B7:C7"/>
    <mergeCell ref="B8:C8"/>
    <mergeCell ref="B9:C9"/>
    <mergeCell ref="D6:D9"/>
    <mergeCell ref="D4:D5"/>
    <mergeCell ref="B4:C4"/>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E6455-9F3A-496A-A8C6-0BB682FEDC9C}">
  <dimension ref="B1:U94"/>
  <sheetViews>
    <sheetView zoomScale="115" zoomScaleNormal="115" workbookViewId="0"/>
  </sheetViews>
  <sheetFormatPr defaultColWidth="9" defaultRowHeight="13.2" x14ac:dyDescent="0.2"/>
  <cols>
    <col min="1" max="1" width="5.109375" style="4" customWidth="1"/>
    <col min="2" max="2" width="3.77734375" style="71" customWidth="1"/>
    <col min="3" max="3" width="3.6640625" style="71" customWidth="1"/>
    <col min="4" max="4" width="2.6640625" style="71" customWidth="1"/>
    <col min="5" max="5" width="30.6640625" style="4" customWidth="1"/>
    <col min="6" max="6" width="3.6640625" style="4" customWidth="1"/>
    <col min="7" max="7" width="6.109375" style="4" customWidth="1"/>
    <col min="8" max="8" width="19.33203125" style="4" customWidth="1"/>
    <col min="9" max="9" width="4.88671875" style="4" customWidth="1"/>
    <col min="10" max="10" width="6.44140625" style="4" customWidth="1"/>
    <col min="11" max="11" width="43.44140625" style="4" customWidth="1"/>
    <col min="12" max="12" width="4.77734375" style="72" customWidth="1"/>
    <col min="13" max="16384" width="9" style="4"/>
  </cols>
  <sheetData>
    <row r="1" spans="2:21" x14ac:dyDescent="0.2">
      <c r="E1" s="4" t="s">
        <v>99</v>
      </c>
      <c r="H1" s="4" t="s">
        <v>93</v>
      </c>
      <c r="M1" s="4" t="s">
        <v>95</v>
      </c>
    </row>
    <row r="2" spans="2:21" ht="15.75" customHeight="1" x14ac:dyDescent="0.2"/>
    <row r="3" spans="2:21" x14ac:dyDescent="0.2">
      <c r="B3" s="1" t="s">
        <v>23</v>
      </c>
      <c r="C3" s="2"/>
      <c r="D3" s="2"/>
      <c r="E3" s="3"/>
      <c r="H3" s="3" t="s">
        <v>94</v>
      </c>
      <c r="I3" s="5"/>
      <c r="J3" s="5"/>
      <c r="K3" s="3"/>
      <c r="L3" s="6"/>
      <c r="N3" s="4" t="s">
        <v>90</v>
      </c>
    </row>
    <row r="4" spans="2:21" ht="13.8" thickBot="1" x14ac:dyDescent="0.25">
      <c r="B4" s="2"/>
      <c r="C4" s="2"/>
      <c r="D4" s="2"/>
      <c r="E4" s="3"/>
      <c r="F4" s="7" t="s">
        <v>0</v>
      </c>
      <c r="G4" s="3" t="s">
        <v>1</v>
      </c>
      <c r="H4" s="3"/>
      <c r="I4" s="5"/>
      <c r="J4" s="8"/>
      <c r="K4" s="3"/>
      <c r="L4" s="9" t="s">
        <v>40</v>
      </c>
    </row>
    <row r="5" spans="2:21" x14ac:dyDescent="0.2">
      <c r="B5" s="175"/>
      <c r="C5" s="177" t="s">
        <v>2</v>
      </c>
      <c r="D5" s="177" t="s">
        <v>3</v>
      </c>
      <c r="E5" s="163" t="s">
        <v>4</v>
      </c>
      <c r="F5" s="161" t="s">
        <v>5</v>
      </c>
      <c r="G5" s="165" t="s">
        <v>6</v>
      </c>
      <c r="H5" s="166"/>
      <c r="I5" s="167" t="s">
        <v>7</v>
      </c>
      <c r="J5" s="168"/>
      <c r="K5" s="173" t="s">
        <v>8</v>
      </c>
      <c r="L5" s="171" t="s">
        <v>9</v>
      </c>
      <c r="O5" s="4" t="s">
        <v>88</v>
      </c>
    </row>
    <row r="6" spans="2:21" ht="13.8" thickBot="1" x14ac:dyDescent="0.25">
      <c r="B6" s="176"/>
      <c r="C6" s="178"/>
      <c r="D6" s="178"/>
      <c r="E6" s="164"/>
      <c r="F6" s="162"/>
      <c r="G6" s="10" t="s">
        <v>10</v>
      </c>
      <c r="H6" s="10" t="s">
        <v>11</v>
      </c>
      <c r="I6" s="11" t="s">
        <v>12</v>
      </c>
      <c r="J6" s="12" t="s">
        <v>13</v>
      </c>
      <c r="K6" s="174"/>
      <c r="L6" s="172"/>
    </row>
    <row r="7" spans="2:21" s="21" customFormat="1" ht="13.8" thickTop="1" x14ac:dyDescent="0.2">
      <c r="B7" s="75">
        <v>1</v>
      </c>
      <c r="C7" s="13" t="s">
        <v>18</v>
      </c>
      <c r="D7" s="14"/>
      <c r="E7" s="15" t="s">
        <v>24</v>
      </c>
      <c r="F7" s="16"/>
      <c r="G7" s="15" t="s">
        <v>15</v>
      </c>
      <c r="H7" s="15"/>
      <c r="I7" s="17" t="s">
        <v>14</v>
      </c>
      <c r="J7" s="18">
        <v>0</v>
      </c>
      <c r="K7" s="19" t="s">
        <v>22</v>
      </c>
      <c r="L7" s="20">
        <v>0</v>
      </c>
      <c r="N7" s="188" t="s">
        <v>80</v>
      </c>
      <c r="O7" s="188"/>
      <c r="P7" s="188"/>
      <c r="Q7" s="188"/>
      <c r="R7" s="188"/>
      <c r="S7" s="188"/>
      <c r="T7" s="188"/>
      <c r="U7" s="188"/>
    </row>
    <row r="8" spans="2:21" ht="13.2" customHeight="1" x14ac:dyDescent="0.2">
      <c r="B8" s="76">
        <v>2</v>
      </c>
      <c r="C8" s="22" t="s">
        <v>18</v>
      </c>
      <c r="D8" s="23" t="s">
        <v>17</v>
      </c>
      <c r="E8" s="24"/>
      <c r="F8" s="29"/>
      <c r="G8" s="74" t="s">
        <v>26</v>
      </c>
      <c r="H8" s="25"/>
      <c r="I8" s="26">
        <f>J8-J7</f>
        <v>0.2</v>
      </c>
      <c r="J8" s="27">
        <v>0.2</v>
      </c>
      <c r="K8" s="77"/>
      <c r="L8" s="28"/>
      <c r="N8" s="189"/>
      <c r="O8" s="189"/>
      <c r="P8" s="189"/>
      <c r="Q8" s="189"/>
      <c r="R8" s="189"/>
      <c r="S8" s="189"/>
      <c r="T8" s="189"/>
      <c r="U8" s="189"/>
    </row>
    <row r="9" spans="2:21" ht="13.2" customHeight="1" x14ac:dyDescent="0.2">
      <c r="B9" s="76">
        <v>3</v>
      </c>
      <c r="C9" s="22" t="s">
        <v>20</v>
      </c>
      <c r="D9" s="23"/>
      <c r="E9" s="24"/>
      <c r="F9" s="29"/>
      <c r="G9" s="30" t="s">
        <v>27</v>
      </c>
      <c r="H9" s="25" t="s">
        <v>28</v>
      </c>
      <c r="I9" s="26">
        <f>J9-J8</f>
        <v>0.90000000000000013</v>
      </c>
      <c r="J9" s="27">
        <v>1.1000000000000001</v>
      </c>
      <c r="K9" s="30"/>
      <c r="L9" s="28"/>
      <c r="N9" s="189"/>
      <c r="O9" s="189"/>
      <c r="P9" s="189"/>
      <c r="Q9" s="189"/>
      <c r="R9" s="189"/>
      <c r="S9" s="189"/>
      <c r="T9" s="189"/>
      <c r="U9" s="189"/>
    </row>
    <row r="10" spans="2:21" ht="13.2" customHeight="1" x14ac:dyDescent="0.2">
      <c r="B10" s="76">
        <v>4</v>
      </c>
      <c r="C10" s="22" t="s">
        <v>30</v>
      </c>
      <c r="D10" s="23"/>
      <c r="E10" s="24"/>
      <c r="F10" s="29"/>
      <c r="G10" s="30" t="s">
        <v>16</v>
      </c>
      <c r="H10" s="25"/>
      <c r="I10" s="26">
        <f t="shared" ref="I10:I73" si="0">J10-J9</f>
        <v>1.4</v>
      </c>
      <c r="J10" s="27">
        <v>2.5</v>
      </c>
      <c r="K10" s="31"/>
      <c r="L10" s="28"/>
      <c r="N10" s="189"/>
      <c r="O10" s="189"/>
      <c r="P10" s="189"/>
      <c r="Q10" s="189"/>
      <c r="R10" s="189"/>
      <c r="S10" s="189"/>
      <c r="T10" s="189"/>
      <c r="U10" s="189"/>
    </row>
    <row r="11" spans="2:21" ht="13.95" customHeight="1" x14ac:dyDescent="0.2">
      <c r="B11" s="76">
        <v>5</v>
      </c>
      <c r="C11" s="22" t="s">
        <v>30</v>
      </c>
      <c r="D11" s="23" t="s">
        <v>17</v>
      </c>
      <c r="E11" s="24"/>
      <c r="F11" s="29"/>
      <c r="G11" s="30" t="s">
        <v>25</v>
      </c>
      <c r="H11" s="25" t="s">
        <v>77</v>
      </c>
      <c r="I11" s="26">
        <f t="shared" si="0"/>
        <v>0.10000000000000009</v>
      </c>
      <c r="J11" s="27">
        <v>2.6</v>
      </c>
      <c r="K11" s="31" t="s">
        <v>31</v>
      </c>
      <c r="L11" s="28"/>
      <c r="N11" s="189"/>
      <c r="O11" s="189"/>
      <c r="P11" s="189"/>
      <c r="Q11" s="189"/>
      <c r="R11" s="189"/>
      <c r="S11" s="189"/>
      <c r="T11" s="189"/>
      <c r="U11" s="189"/>
    </row>
    <row r="12" spans="2:21" ht="13.2" customHeight="1" x14ac:dyDescent="0.2">
      <c r="B12" s="76">
        <v>6</v>
      </c>
      <c r="C12" s="22" t="s">
        <v>29</v>
      </c>
      <c r="D12" s="23" t="s">
        <v>17</v>
      </c>
      <c r="E12" s="24"/>
      <c r="F12" s="29"/>
      <c r="G12" s="30" t="s">
        <v>25</v>
      </c>
      <c r="H12" s="25" t="s">
        <v>50</v>
      </c>
      <c r="I12" s="26">
        <f t="shared" si="0"/>
        <v>0.19999999999999973</v>
      </c>
      <c r="J12" s="27">
        <v>2.8</v>
      </c>
      <c r="K12" s="31" t="s">
        <v>32</v>
      </c>
      <c r="L12" s="28"/>
      <c r="N12" s="189"/>
      <c r="O12" s="189"/>
      <c r="P12" s="189"/>
      <c r="Q12" s="189"/>
      <c r="R12" s="189"/>
      <c r="S12" s="189"/>
      <c r="T12" s="189"/>
      <c r="U12" s="189"/>
    </row>
    <row r="13" spans="2:21" ht="13.2" customHeight="1" x14ac:dyDescent="0.2">
      <c r="B13" s="76">
        <v>7</v>
      </c>
      <c r="C13" s="22" t="s">
        <v>20</v>
      </c>
      <c r="D13" s="23"/>
      <c r="E13" s="24"/>
      <c r="F13" s="29"/>
      <c r="G13" s="30" t="s">
        <v>16</v>
      </c>
      <c r="H13" s="25" t="s">
        <v>28</v>
      </c>
      <c r="I13" s="26">
        <f t="shared" si="0"/>
        <v>0.10000000000000009</v>
      </c>
      <c r="J13" s="27">
        <v>2.9</v>
      </c>
      <c r="K13" s="31"/>
      <c r="L13" s="28"/>
      <c r="N13" s="189"/>
      <c r="O13" s="189"/>
      <c r="P13" s="189"/>
      <c r="Q13" s="189"/>
      <c r="R13" s="189"/>
      <c r="S13" s="189"/>
      <c r="T13" s="189"/>
      <c r="U13" s="189"/>
    </row>
    <row r="14" spans="2:21" ht="13.2" customHeight="1" x14ac:dyDescent="0.2">
      <c r="B14" s="76">
        <v>8</v>
      </c>
      <c r="C14" s="22" t="s">
        <v>19</v>
      </c>
      <c r="D14" s="23" t="s">
        <v>17</v>
      </c>
      <c r="E14" s="24"/>
      <c r="F14" s="29"/>
      <c r="G14" s="30" t="s">
        <v>25</v>
      </c>
      <c r="H14" s="25" t="s">
        <v>41</v>
      </c>
      <c r="I14" s="26">
        <f t="shared" si="0"/>
        <v>4.6999999999999993</v>
      </c>
      <c r="J14" s="27">
        <v>7.6</v>
      </c>
      <c r="K14" s="31"/>
      <c r="L14" s="28"/>
      <c r="N14" s="189"/>
      <c r="O14" s="189"/>
      <c r="P14" s="189"/>
      <c r="Q14" s="189"/>
      <c r="R14" s="189"/>
      <c r="S14" s="189"/>
      <c r="T14" s="189"/>
      <c r="U14" s="189"/>
    </row>
    <row r="15" spans="2:21" ht="13.2" customHeight="1" x14ac:dyDescent="0.2">
      <c r="B15" s="76">
        <v>9</v>
      </c>
      <c r="C15" s="22" t="s">
        <v>29</v>
      </c>
      <c r="D15" s="23" t="s">
        <v>17</v>
      </c>
      <c r="E15" s="24"/>
      <c r="F15" s="29"/>
      <c r="G15" s="30" t="s">
        <v>16</v>
      </c>
      <c r="H15" s="25" t="s">
        <v>42</v>
      </c>
      <c r="I15" s="26">
        <f t="shared" si="0"/>
        <v>4.3000000000000007</v>
      </c>
      <c r="J15" s="27">
        <v>11.9</v>
      </c>
      <c r="K15" s="31" t="s">
        <v>43</v>
      </c>
      <c r="L15" s="78"/>
      <c r="N15" s="189"/>
      <c r="O15" s="189"/>
      <c r="P15" s="189"/>
      <c r="Q15" s="189"/>
      <c r="R15" s="189"/>
      <c r="S15" s="189"/>
      <c r="T15" s="189"/>
      <c r="U15" s="189"/>
    </row>
    <row r="16" spans="2:21" x14ac:dyDescent="0.2">
      <c r="B16" s="76">
        <v>10</v>
      </c>
      <c r="C16" s="22" t="s">
        <v>18</v>
      </c>
      <c r="D16" s="23"/>
      <c r="E16" s="24"/>
      <c r="F16" s="29"/>
      <c r="G16" s="30" t="s">
        <v>16</v>
      </c>
      <c r="H16" s="73" t="s">
        <v>44</v>
      </c>
      <c r="I16" s="26">
        <f t="shared" si="0"/>
        <v>3.0999999999999996</v>
      </c>
      <c r="J16" s="27">
        <v>15</v>
      </c>
      <c r="K16" s="31"/>
      <c r="L16" s="28"/>
      <c r="N16" s="189"/>
      <c r="O16" s="189"/>
      <c r="P16" s="189"/>
      <c r="Q16" s="189"/>
      <c r="R16" s="189"/>
      <c r="S16" s="189"/>
      <c r="T16" s="189"/>
      <c r="U16" s="189"/>
    </row>
    <row r="17" spans="2:21" ht="13.2" customHeight="1" x14ac:dyDescent="0.2">
      <c r="B17" s="76">
        <v>11</v>
      </c>
      <c r="C17" s="22" t="s">
        <v>29</v>
      </c>
      <c r="D17" s="23"/>
      <c r="E17" s="24"/>
      <c r="F17" s="29"/>
      <c r="G17" s="30" t="s">
        <v>25</v>
      </c>
      <c r="H17" s="25" t="s">
        <v>28</v>
      </c>
      <c r="I17" s="26">
        <f t="shared" si="0"/>
        <v>0.19999999999999929</v>
      </c>
      <c r="J17" s="27">
        <v>15.2</v>
      </c>
      <c r="K17" s="31"/>
      <c r="L17" s="28"/>
      <c r="N17" s="189"/>
      <c r="O17" s="189"/>
      <c r="P17" s="189"/>
      <c r="Q17" s="189"/>
      <c r="R17" s="189"/>
      <c r="S17" s="189"/>
      <c r="T17" s="189"/>
      <c r="U17" s="189"/>
    </row>
    <row r="18" spans="2:21" ht="13.2" customHeight="1" x14ac:dyDescent="0.2">
      <c r="B18" s="76">
        <v>12</v>
      </c>
      <c r="C18" s="22" t="s">
        <v>29</v>
      </c>
      <c r="D18" s="23" t="s">
        <v>17</v>
      </c>
      <c r="E18" s="24"/>
      <c r="F18" s="29"/>
      <c r="G18" s="30" t="s">
        <v>16</v>
      </c>
      <c r="H18" s="74" t="s">
        <v>45</v>
      </c>
      <c r="I18" s="26">
        <f t="shared" si="0"/>
        <v>2.6000000000000014</v>
      </c>
      <c r="J18" s="27">
        <v>17.8</v>
      </c>
      <c r="K18" s="31" t="s">
        <v>33</v>
      </c>
      <c r="L18" s="28"/>
      <c r="N18" s="189"/>
      <c r="O18" s="189"/>
      <c r="P18" s="189"/>
      <c r="Q18" s="189"/>
      <c r="R18" s="189"/>
      <c r="S18" s="189"/>
      <c r="T18" s="189"/>
      <c r="U18" s="189"/>
    </row>
    <row r="19" spans="2:21" ht="13.2" customHeight="1" x14ac:dyDescent="0.2">
      <c r="B19" s="76">
        <v>13</v>
      </c>
      <c r="C19" s="22" t="s">
        <v>29</v>
      </c>
      <c r="D19" s="23" t="s">
        <v>17</v>
      </c>
      <c r="E19" s="24"/>
      <c r="F19" s="29"/>
      <c r="G19" s="30" t="s">
        <v>25</v>
      </c>
      <c r="H19" s="25" t="s">
        <v>47</v>
      </c>
      <c r="I19" s="26">
        <f t="shared" si="0"/>
        <v>9.9999999999997868E-2</v>
      </c>
      <c r="J19" s="27">
        <v>17.899999999999999</v>
      </c>
      <c r="K19" s="31" t="s">
        <v>46</v>
      </c>
      <c r="L19" s="28"/>
      <c r="N19" s="189"/>
      <c r="O19" s="189"/>
      <c r="P19" s="189"/>
      <c r="Q19" s="189"/>
      <c r="R19" s="189"/>
      <c r="S19" s="189"/>
      <c r="T19" s="189"/>
      <c r="U19" s="189"/>
    </row>
    <row r="20" spans="2:21" ht="13.2" customHeight="1" x14ac:dyDescent="0.2">
      <c r="B20" s="76">
        <v>14</v>
      </c>
      <c r="C20" s="22" t="s">
        <v>29</v>
      </c>
      <c r="D20" s="23" t="s">
        <v>17</v>
      </c>
      <c r="E20" s="24"/>
      <c r="F20" s="29"/>
      <c r="G20" s="30" t="s">
        <v>25</v>
      </c>
      <c r="H20" s="25"/>
      <c r="I20" s="26">
        <f t="shared" si="0"/>
        <v>7.8000000000000007</v>
      </c>
      <c r="J20" s="27">
        <v>25.7</v>
      </c>
      <c r="K20" s="31" t="s">
        <v>34</v>
      </c>
      <c r="L20" s="28"/>
      <c r="N20" s="189"/>
      <c r="O20" s="189"/>
      <c r="P20" s="189"/>
      <c r="Q20" s="189"/>
      <c r="R20" s="189"/>
      <c r="S20" s="189"/>
      <c r="T20" s="189"/>
      <c r="U20" s="189"/>
    </row>
    <row r="21" spans="2:21" ht="13.2" customHeight="1" x14ac:dyDescent="0.2">
      <c r="B21" s="76">
        <v>15</v>
      </c>
      <c r="C21" s="22" t="s">
        <v>29</v>
      </c>
      <c r="D21" s="23" t="s">
        <v>17</v>
      </c>
      <c r="E21" s="24"/>
      <c r="F21" s="29"/>
      <c r="G21" s="30" t="s">
        <v>16</v>
      </c>
      <c r="H21" s="25"/>
      <c r="I21" s="26">
        <f t="shared" si="0"/>
        <v>0.19999999999999929</v>
      </c>
      <c r="J21" s="27">
        <v>25.9</v>
      </c>
      <c r="K21" s="31" t="s">
        <v>35</v>
      </c>
      <c r="L21" s="28"/>
      <c r="N21" s="189"/>
      <c r="O21" s="189"/>
      <c r="P21" s="189"/>
      <c r="Q21" s="189"/>
      <c r="R21" s="189"/>
      <c r="S21" s="189"/>
      <c r="T21" s="189"/>
      <c r="U21" s="189"/>
    </row>
    <row r="22" spans="2:21" ht="13.2" customHeight="1" x14ac:dyDescent="0.2">
      <c r="B22" s="76">
        <v>16</v>
      </c>
      <c r="C22" s="22" t="s">
        <v>29</v>
      </c>
      <c r="D22" s="23"/>
      <c r="E22" s="24"/>
      <c r="F22" s="29"/>
      <c r="G22" s="30" t="s">
        <v>25</v>
      </c>
      <c r="H22" s="25" t="s">
        <v>48</v>
      </c>
      <c r="I22" s="26">
        <f t="shared" si="0"/>
        <v>1.5</v>
      </c>
      <c r="J22" s="27">
        <v>27.4</v>
      </c>
      <c r="K22" s="31"/>
      <c r="L22" s="28"/>
      <c r="N22" s="189"/>
      <c r="O22" s="189"/>
      <c r="P22" s="189"/>
      <c r="Q22" s="189"/>
      <c r="R22" s="189"/>
      <c r="S22" s="189"/>
      <c r="T22" s="189"/>
      <c r="U22" s="189"/>
    </row>
    <row r="23" spans="2:21" ht="13.2" customHeight="1" x14ac:dyDescent="0.2">
      <c r="B23" s="76">
        <v>17</v>
      </c>
      <c r="C23" s="22" t="s">
        <v>18</v>
      </c>
      <c r="D23" s="23"/>
      <c r="E23" s="24"/>
      <c r="F23" s="29"/>
      <c r="G23" s="30" t="s">
        <v>16</v>
      </c>
      <c r="H23" s="25"/>
      <c r="I23" s="26">
        <f t="shared" si="0"/>
        <v>0.20000000000000284</v>
      </c>
      <c r="J23" s="27">
        <v>27.6</v>
      </c>
      <c r="K23" s="31"/>
      <c r="L23" s="28"/>
      <c r="N23" s="189"/>
      <c r="O23" s="189"/>
      <c r="P23" s="189"/>
      <c r="Q23" s="189"/>
      <c r="R23" s="189"/>
      <c r="S23" s="189"/>
      <c r="T23" s="189"/>
      <c r="U23" s="189"/>
    </row>
    <row r="24" spans="2:21" ht="13.2" customHeight="1" x14ac:dyDescent="0.2">
      <c r="B24" s="76">
        <v>18</v>
      </c>
      <c r="C24" s="22" t="s">
        <v>36</v>
      </c>
      <c r="D24" s="23"/>
      <c r="E24" s="24"/>
      <c r="F24" s="29"/>
      <c r="G24" s="30" t="s">
        <v>25</v>
      </c>
      <c r="H24" s="25"/>
      <c r="I24" s="26">
        <f t="shared" si="0"/>
        <v>6.6000000000000014</v>
      </c>
      <c r="J24" s="27">
        <v>34.200000000000003</v>
      </c>
      <c r="K24" s="31"/>
      <c r="L24" s="28"/>
      <c r="N24" s="189"/>
      <c r="O24" s="189"/>
      <c r="P24" s="189"/>
      <c r="Q24" s="189"/>
      <c r="R24" s="189"/>
      <c r="S24" s="189"/>
      <c r="T24" s="189"/>
      <c r="U24" s="189"/>
    </row>
    <row r="25" spans="2:21" ht="13.2" customHeight="1" x14ac:dyDescent="0.2">
      <c r="B25" s="76">
        <v>19</v>
      </c>
      <c r="C25" s="22" t="s">
        <v>18</v>
      </c>
      <c r="D25" s="23"/>
      <c r="E25" s="24"/>
      <c r="F25" s="29"/>
      <c r="G25" s="30" t="s">
        <v>25</v>
      </c>
      <c r="H25" s="25" t="s">
        <v>49</v>
      </c>
      <c r="I25" s="26">
        <f t="shared" si="0"/>
        <v>1.6999999999999957</v>
      </c>
      <c r="J25" s="27">
        <v>35.9</v>
      </c>
      <c r="K25" s="31"/>
      <c r="L25" s="28"/>
      <c r="N25" s="189"/>
      <c r="O25" s="189"/>
      <c r="P25" s="189"/>
      <c r="Q25" s="189"/>
      <c r="R25" s="189"/>
      <c r="S25" s="189"/>
      <c r="T25" s="189"/>
      <c r="U25" s="189"/>
    </row>
    <row r="26" spans="2:21" x14ac:dyDescent="0.2">
      <c r="B26" s="76">
        <v>20</v>
      </c>
      <c r="C26" s="22" t="s">
        <v>20</v>
      </c>
      <c r="D26" s="23"/>
      <c r="E26" s="79"/>
      <c r="F26" s="29"/>
      <c r="G26" s="30" t="s">
        <v>16</v>
      </c>
      <c r="H26" s="25"/>
      <c r="I26" s="26">
        <f t="shared" si="0"/>
        <v>0.80000000000000426</v>
      </c>
      <c r="J26" s="27">
        <v>36.700000000000003</v>
      </c>
      <c r="K26" s="31"/>
      <c r="L26" s="28"/>
      <c r="N26" s="189"/>
      <c r="O26" s="189"/>
      <c r="P26" s="189"/>
      <c r="Q26" s="189"/>
      <c r="R26" s="189"/>
      <c r="S26" s="189"/>
      <c r="T26" s="189"/>
      <c r="U26" s="189"/>
    </row>
    <row r="27" spans="2:21" x14ac:dyDescent="0.2">
      <c r="B27" s="76">
        <v>21</v>
      </c>
      <c r="C27" s="22" t="s">
        <v>29</v>
      </c>
      <c r="D27" s="23" t="s">
        <v>17</v>
      </c>
      <c r="E27" s="24"/>
      <c r="F27" s="29"/>
      <c r="G27" s="30" t="s">
        <v>25</v>
      </c>
      <c r="H27" s="25" t="s">
        <v>51</v>
      </c>
      <c r="I27" s="26">
        <f t="shared" si="0"/>
        <v>9.9999999999994316E-2</v>
      </c>
      <c r="J27" s="27">
        <v>36.799999999999997</v>
      </c>
      <c r="K27" s="31"/>
      <c r="L27" s="28"/>
      <c r="N27" s="189"/>
      <c r="O27" s="189"/>
      <c r="P27" s="189"/>
      <c r="Q27" s="189"/>
      <c r="R27" s="189"/>
      <c r="S27" s="189"/>
      <c r="T27" s="189"/>
      <c r="U27" s="189"/>
    </row>
    <row r="28" spans="2:21" x14ac:dyDescent="0.2">
      <c r="B28" s="76">
        <v>22</v>
      </c>
      <c r="C28" s="22" t="s">
        <v>29</v>
      </c>
      <c r="D28" s="23" t="s">
        <v>17</v>
      </c>
      <c r="E28" s="24"/>
      <c r="F28" s="29"/>
      <c r="G28" s="30" t="s">
        <v>16</v>
      </c>
      <c r="H28" s="25" t="s">
        <v>52</v>
      </c>
      <c r="I28" s="26">
        <f t="shared" si="0"/>
        <v>32</v>
      </c>
      <c r="J28" s="27">
        <v>68.8</v>
      </c>
      <c r="K28" s="31" t="s">
        <v>37</v>
      </c>
      <c r="L28" s="28"/>
      <c r="N28" s="189"/>
      <c r="O28" s="189"/>
      <c r="P28" s="189"/>
      <c r="Q28" s="189"/>
      <c r="R28" s="189"/>
      <c r="S28" s="189"/>
      <c r="T28" s="189"/>
      <c r="U28" s="189"/>
    </row>
    <row r="29" spans="2:21" ht="13.2" customHeight="1" x14ac:dyDescent="0.2">
      <c r="B29" s="76">
        <v>23</v>
      </c>
      <c r="C29" s="22" t="s">
        <v>19</v>
      </c>
      <c r="D29" s="23"/>
      <c r="E29" s="24"/>
      <c r="F29" s="29"/>
      <c r="G29" s="30" t="s">
        <v>16</v>
      </c>
      <c r="H29" s="25" t="s">
        <v>53</v>
      </c>
      <c r="I29" s="26">
        <f t="shared" si="0"/>
        <v>2.1000000000000085</v>
      </c>
      <c r="J29" s="27">
        <v>70.900000000000006</v>
      </c>
      <c r="K29" s="31"/>
      <c r="L29" s="28"/>
      <c r="N29" s="189"/>
      <c r="O29" s="189"/>
      <c r="P29" s="189"/>
      <c r="Q29" s="189"/>
      <c r="R29" s="189"/>
      <c r="S29" s="189"/>
      <c r="T29" s="189"/>
      <c r="U29" s="189"/>
    </row>
    <row r="30" spans="2:21" ht="13.2" customHeight="1" x14ac:dyDescent="0.2">
      <c r="B30" s="76">
        <v>24</v>
      </c>
      <c r="C30" s="22" t="s">
        <v>29</v>
      </c>
      <c r="D30" s="23" t="s">
        <v>17</v>
      </c>
      <c r="E30" s="24"/>
      <c r="F30" s="29"/>
      <c r="G30" s="30" t="s">
        <v>25</v>
      </c>
      <c r="H30" s="25" t="s">
        <v>55</v>
      </c>
      <c r="I30" s="26">
        <f t="shared" si="0"/>
        <v>0.59999999999999432</v>
      </c>
      <c r="J30" s="27">
        <v>71.5</v>
      </c>
      <c r="K30" s="31" t="s">
        <v>54</v>
      </c>
      <c r="L30" s="28"/>
    </row>
    <row r="31" spans="2:21" x14ac:dyDescent="0.2">
      <c r="B31" s="75">
        <v>25</v>
      </c>
      <c r="C31" s="32" t="s">
        <v>29</v>
      </c>
      <c r="D31" s="33"/>
      <c r="E31" s="34" t="s">
        <v>83</v>
      </c>
      <c r="F31" s="35"/>
      <c r="G31" s="95" t="s">
        <v>25</v>
      </c>
      <c r="H31" s="15"/>
      <c r="I31" s="36">
        <f t="shared" si="0"/>
        <v>0.40000000000000568</v>
      </c>
      <c r="J31" s="18">
        <v>71.900000000000006</v>
      </c>
      <c r="K31" s="37" t="s">
        <v>86</v>
      </c>
      <c r="L31" s="96">
        <f>J31-J7</f>
        <v>71.900000000000006</v>
      </c>
      <c r="O31" s="4" t="s">
        <v>89</v>
      </c>
    </row>
    <row r="32" spans="2:21" x14ac:dyDescent="0.2">
      <c r="B32" s="76">
        <v>26</v>
      </c>
      <c r="C32" s="22" t="s">
        <v>18</v>
      </c>
      <c r="D32" s="23"/>
      <c r="E32" s="24"/>
      <c r="F32" s="29"/>
      <c r="G32" s="30" t="s">
        <v>16</v>
      </c>
      <c r="H32" s="38" t="s">
        <v>52</v>
      </c>
      <c r="I32" s="26">
        <f t="shared" si="0"/>
        <v>0.69999999999998863</v>
      </c>
      <c r="J32" s="27">
        <v>72.599999999999994</v>
      </c>
      <c r="K32" s="31"/>
      <c r="L32" s="28"/>
    </row>
    <row r="33" spans="2:21" ht="13.2" customHeight="1" x14ac:dyDescent="0.2">
      <c r="B33" s="76">
        <v>27</v>
      </c>
      <c r="C33" s="22" t="s">
        <v>18</v>
      </c>
      <c r="D33" s="23" t="s">
        <v>17</v>
      </c>
      <c r="E33" s="24"/>
      <c r="F33" s="29"/>
      <c r="G33" s="30" t="s">
        <v>25</v>
      </c>
      <c r="H33" s="25"/>
      <c r="I33" s="26">
        <f t="shared" si="0"/>
        <v>7.8000000000000114</v>
      </c>
      <c r="J33" s="27">
        <v>80.400000000000006</v>
      </c>
      <c r="K33" s="31"/>
      <c r="L33" s="28"/>
      <c r="N33" s="188" t="s">
        <v>81</v>
      </c>
      <c r="O33" s="188"/>
      <c r="P33" s="188"/>
      <c r="Q33" s="188"/>
      <c r="R33" s="188"/>
      <c r="S33" s="188"/>
      <c r="T33" s="188"/>
      <c r="U33" s="188"/>
    </row>
    <row r="34" spans="2:21" ht="13.2" customHeight="1" x14ac:dyDescent="0.2">
      <c r="B34" s="76">
        <v>28</v>
      </c>
      <c r="C34" s="22" t="s">
        <v>20</v>
      </c>
      <c r="D34" s="40"/>
      <c r="E34" s="41"/>
      <c r="F34" s="29"/>
      <c r="G34" s="30" t="s">
        <v>16</v>
      </c>
      <c r="H34" s="25" t="s">
        <v>49</v>
      </c>
      <c r="I34" s="26">
        <f t="shared" si="0"/>
        <v>0.29999999999999716</v>
      </c>
      <c r="J34" s="27">
        <v>80.7</v>
      </c>
      <c r="K34" s="42"/>
      <c r="L34" s="43"/>
      <c r="N34" s="179"/>
      <c r="O34" s="180"/>
      <c r="P34" s="180"/>
      <c r="Q34" s="180"/>
      <c r="R34" s="180"/>
      <c r="S34" s="180"/>
      <c r="T34" s="180"/>
      <c r="U34" s="181"/>
    </row>
    <row r="35" spans="2:21" ht="13.2" customHeight="1" x14ac:dyDescent="0.2">
      <c r="B35" s="76">
        <v>29</v>
      </c>
      <c r="C35" s="22" t="s">
        <v>18</v>
      </c>
      <c r="D35" s="44"/>
      <c r="E35" s="45"/>
      <c r="F35" s="29"/>
      <c r="G35" s="30" t="s">
        <v>16</v>
      </c>
      <c r="H35" s="47" t="s">
        <v>56</v>
      </c>
      <c r="I35" s="26">
        <f t="shared" si="0"/>
        <v>1.3999999999999915</v>
      </c>
      <c r="J35" s="27">
        <v>82.1</v>
      </c>
      <c r="K35" s="48"/>
      <c r="L35" s="49"/>
      <c r="N35" s="182"/>
      <c r="O35" s="183"/>
      <c r="P35" s="183"/>
      <c r="Q35" s="183"/>
      <c r="R35" s="183"/>
      <c r="S35" s="183"/>
      <c r="T35" s="183"/>
      <c r="U35" s="184"/>
    </row>
    <row r="36" spans="2:21" ht="13.2" customHeight="1" x14ac:dyDescent="0.2">
      <c r="B36" s="76">
        <v>30</v>
      </c>
      <c r="C36" s="22" t="s">
        <v>18</v>
      </c>
      <c r="D36" s="23" t="s">
        <v>17</v>
      </c>
      <c r="E36" s="45"/>
      <c r="F36" s="29"/>
      <c r="G36" s="30" t="s">
        <v>16</v>
      </c>
      <c r="H36" s="47" t="s">
        <v>58</v>
      </c>
      <c r="I36" s="26">
        <f t="shared" si="0"/>
        <v>2</v>
      </c>
      <c r="J36" s="27">
        <v>84.1</v>
      </c>
      <c r="K36" s="48"/>
      <c r="L36" s="49"/>
      <c r="N36" s="182"/>
      <c r="O36" s="183"/>
      <c r="P36" s="183"/>
      <c r="Q36" s="183"/>
      <c r="R36" s="183"/>
      <c r="S36" s="183"/>
      <c r="T36" s="183"/>
      <c r="U36" s="184"/>
    </row>
    <row r="37" spans="2:21" ht="13.2" customHeight="1" x14ac:dyDescent="0.2">
      <c r="B37" s="76">
        <v>31</v>
      </c>
      <c r="C37" s="22" t="s">
        <v>29</v>
      </c>
      <c r="D37" s="23" t="s">
        <v>17</v>
      </c>
      <c r="E37" s="24"/>
      <c r="F37" s="29"/>
      <c r="G37" s="30" t="s">
        <v>25</v>
      </c>
      <c r="H37" s="47" t="s">
        <v>59</v>
      </c>
      <c r="I37" s="26">
        <f t="shared" si="0"/>
        <v>3.1000000000000085</v>
      </c>
      <c r="J37" s="27">
        <v>87.2</v>
      </c>
      <c r="K37" s="48"/>
      <c r="L37" s="49"/>
      <c r="N37" s="182"/>
      <c r="O37" s="183"/>
      <c r="P37" s="183"/>
      <c r="Q37" s="183"/>
      <c r="R37" s="183"/>
      <c r="S37" s="183"/>
      <c r="T37" s="183"/>
      <c r="U37" s="184"/>
    </row>
    <row r="38" spans="2:21" x14ac:dyDescent="0.2">
      <c r="B38" s="75">
        <v>32</v>
      </c>
      <c r="C38" s="32" t="s">
        <v>20</v>
      </c>
      <c r="D38" s="51"/>
      <c r="E38" s="52" t="s">
        <v>82</v>
      </c>
      <c r="F38" s="35"/>
      <c r="G38" s="97" t="s">
        <v>16</v>
      </c>
      <c r="H38" s="54"/>
      <c r="I38" s="36">
        <f t="shared" si="0"/>
        <v>0.79999999999999716</v>
      </c>
      <c r="J38" s="18">
        <v>88</v>
      </c>
      <c r="K38" s="37" t="s">
        <v>86</v>
      </c>
      <c r="L38" s="69">
        <f>J38-J31</f>
        <v>16.099999999999994</v>
      </c>
      <c r="N38" s="182"/>
      <c r="O38" s="183"/>
      <c r="P38" s="183"/>
      <c r="Q38" s="183"/>
      <c r="R38" s="183"/>
      <c r="S38" s="183"/>
      <c r="T38" s="183"/>
      <c r="U38" s="184"/>
    </row>
    <row r="39" spans="2:21" ht="13.2" customHeight="1" x14ac:dyDescent="0.2">
      <c r="B39" s="76">
        <v>33</v>
      </c>
      <c r="C39" s="22" t="s">
        <v>29</v>
      </c>
      <c r="D39" s="23" t="s">
        <v>17</v>
      </c>
      <c r="E39" s="45"/>
      <c r="F39" s="29"/>
      <c r="G39" s="46" t="s">
        <v>16</v>
      </c>
      <c r="H39" s="50" t="s">
        <v>57</v>
      </c>
      <c r="I39" s="26">
        <f t="shared" si="0"/>
        <v>0.90000000000000568</v>
      </c>
      <c r="J39" s="27">
        <v>88.9</v>
      </c>
      <c r="K39" s="48"/>
      <c r="L39" s="49"/>
      <c r="N39" s="182"/>
      <c r="O39" s="183"/>
      <c r="P39" s="183"/>
      <c r="Q39" s="183"/>
      <c r="R39" s="183"/>
      <c r="S39" s="183"/>
      <c r="T39" s="183"/>
      <c r="U39" s="184"/>
    </row>
    <row r="40" spans="2:21" x14ac:dyDescent="0.2">
      <c r="B40" s="76">
        <v>34</v>
      </c>
      <c r="C40" s="22" t="s">
        <v>19</v>
      </c>
      <c r="D40" s="86"/>
      <c r="E40" s="87"/>
      <c r="F40" s="85"/>
      <c r="G40" s="48" t="s">
        <v>15</v>
      </c>
      <c r="H40" s="47" t="s">
        <v>56</v>
      </c>
      <c r="I40" s="26">
        <f t="shared" si="0"/>
        <v>3</v>
      </c>
      <c r="J40" s="27">
        <v>91.9</v>
      </c>
      <c r="K40" s="48" t="s">
        <v>38</v>
      </c>
      <c r="L40" s="88"/>
      <c r="N40" s="182"/>
      <c r="O40" s="183"/>
      <c r="P40" s="183"/>
      <c r="Q40" s="183"/>
      <c r="R40" s="183"/>
      <c r="S40" s="183"/>
      <c r="T40" s="183"/>
      <c r="U40" s="184"/>
    </row>
    <row r="41" spans="2:21" ht="13.2" customHeight="1" x14ac:dyDescent="0.2">
      <c r="B41" s="76">
        <v>35</v>
      </c>
      <c r="C41" s="39" t="s">
        <v>21</v>
      </c>
      <c r="D41" s="44"/>
      <c r="E41" s="45"/>
      <c r="F41" s="29"/>
      <c r="G41" s="46" t="s">
        <v>16</v>
      </c>
      <c r="H41" s="47" t="s">
        <v>60</v>
      </c>
      <c r="I41" s="26">
        <f t="shared" si="0"/>
        <v>3.0999999999999943</v>
      </c>
      <c r="J41" s="27">
        <v>95</v>
      </c>
      <c r="K41" s="48" t="s">
        <v>39</v>
      </c>
      <c r="L41" s="49"/>
      <c r="N41" s="182"/>
      <c r="O41" s="183"/>
      <c r="P41" s="183"/>
      <c r="Q41" s="183"/>
      <c r="R41" s="183"/>
      <c r="S41" s="183"/>
      <c r="T41" s="183"/>
      <c r="U41" s="184"/>
    </row>
    <row r="42" spans="2:21" ht="13.2" customHeight="1" x14ac:dyDescent="0.2">
      <c r="B42" s="76">
        <v>36</v>
      </c>
      <c r="C42" s="22" t="s">
        <v>18</v>
      </c>
      <c r="D42" s="44"/>
      <c r="E42" s="45"/>
      <c r="F42" s="29"/>
      <c r="G42" s="46" t="s">
        <v>16</v>
      </c>
      <c r="H42" s="47" t="s">
        <v>61</v>
      </c>
      <c r="I42" s="26">
        <f t="shared" si="0"/>
        <v>4.9000000000000057</v>
      </c>
      <c r="J42" s="27">
        <v>99.9</v>
      </c>
      <c r="K42" s="48"/>
      <c r="L42" s="49"/>
      <c r="N42" s="182"/>
      <c r="O42" s="183"/>
      <c r="P42" s="183"/>
      <c r="Q42" s="183"/>
      <c r="R42" s="183"/>
      <c r="S42" s="183"/>
      <c r="T42" s="183"/>
      <c r="U42" s="184"/>
    </row>
    <row r="43" spans="2:21" ht="13.2" customHeight="1" x14ac:dyDescent="0.2">
      <c r="B43" s="76">
        <v>37</v>
      </c>
      <c r="C43" s="22" t="s">
        <v>29</v>
      </c>
      <c r="D43" s="44"/>
      <c r="E43" s="45"/>
      <c r="F43" s="29"/>
      <c r="G43" s="48" t="s">
        <v>15</v>
      </c>
      <c r="H43" s="47" t="s">
        <v>62</v>
      </c>
      <c r="I43" s="26">
        <f t="shared" si="0"/>
        <v>0.5</v>
      </c>
      <c r="J43" s="27">
        <v>100.4</v>
      </c>
      <c r="K43" s="48"/>
      <c r="L43" s="49"/>
      <c r="N43" s="182"/>
      <c r="O43" s="183"/>
      <c r="P43" s="183"/>
      <c r="Q43" s="183"/>
      <c r="R43" s="183"/>
      <c r="S43" s="183"/>
      <c r="T43" s="183"/>
      <c r="U43" s="184"/>
    </row>
    <row r="44" spans="2:21" ht="13.2" customHeight="1" x14ac:dyDescent="0.2">
      <c r="B44" s="76">
        <v>38</v>
      </c>
      <c r="C44" s="22" t="s">
        <v>29</v>
      </c>
      <c r="D44" s="44"/>
      <c r="E44" s="45"/>
      <c r="F44" s="29"/>
      <c r="G44" s="46" t="s">
        <v>16</v>
      </c>
      <c r="H44" s="47" t="s">
        <v>63</v>
      </c>
      <c r="I44" s="26">
        <f t="shared" si="0"/>
        <v>7</v>
      </c>
      <c r="J44" s="27">
        <v>107.4</v>
      </c>
      <c r="K44" s="46"/>
      <c r="L44" s="49"/>
      <c r="N44" s="182"/>
      <c r="O44" s="183"/>
      <c r="P44" s="183"/>
      <c r="Q44" s="183"/>
      <c r="R44" s="183"/>
      <c r="S44" s="183"/>
      <c r="T44" s="183"/>
      <c r="U44" s="184"/>
    </row>
    <row r="45" spans="2:21" ht="13.2" customHeight="1" x14ac:dyDescent="0.2">
      <c r="B45" s="76">
        <v>39</v>
      </c>
      <c r="C45" s="22" t="s">
        <v>29</v>
      </c>
      <c r="D45" s="44"/>
      <c r="E45" s="45"/>
      <c r="F45" s="29"/>
      <c r="G45" s="48" t="s">
        <v>15</v>
      </c>
      <c r="H45" s="47"/>
      <c r="I45" s="26">
        <f t="shared" si="0"/>
        <v>0.29999999999999716</v>
      </c>
      <c r="J45" s="27">
        <v>107.7</v>
      </c>
      <c r="K45" s="48"/>
      <c r="L45" s="49"/>
      <c r="N45" s="182"/>
      <c r="O45" s="183"/>
      <c r="P45" s="183"/>
      <c r="Q45" s="183"/>
      <c r="R45" s="183"/>
      <c r="S45" s="183"/>
      <c r="T45" s="183"/>
      <c r="U45" s="184"/>
    </row>
    <row r="46" spans="2:21" ht="13.2" customHeight="1" x14ac:dyDescent="0.2">
      <c r="B46" s="76">
        <v>40</v>
      </c>
      <c r="C46" s="22" t="s">
        <v>29</v>
      </c>
      <c r="D46" s="23" t="s">
        <v>17</v>
      </c>
      <c r="E46" s="45"/>
      <c r="F46" s="29"/>
      <c r="G46" s="48" t="s">
        <v>15</v>
      </c>
      <c r="H46" s="47" t="s">
        <v>64</v>
      </c>
      <c r="I46" s="26">
        <f t="shared" si="0"/>
        <v>0.79999999999999716</v>
      </c>
      <c r="J46" s="67">
        <v>108.5</v>
      </c>
      <c r="K46" s="48"/>
      <c r="L46" s="49"/>
      <c r="N46" s="182"/>
      <c r="O46" s="183"/>
      <c r="P46" s="183"/>
      <c r="Q46" s="183"/>
      <c r="R46" s="183"/>
      <c r="S46" s="183"/>
      <c r="T46" s="183"/>
      <c r="U46" s="184"/>
    </row>
    <row r="47" spans="2:21" ht="13.2" customHeight="1" x14ac:dyDescent="0.2">
      <c r="B47" s="76">
        <v>41</v>
      </c>
      <c r="C47" s="22" t="s">
        <v>29</v>
      </c>
      <c r="D47" s="23" t="s">
        <v>17</v>
      </c>
      <c r="E47" s="80"/>
      <c r="F47" s="81"/>
      <c r="G47" s="46" t="s">
        <v>16</v>
      </c>
      <c r="H47" s="82" t="s">
        <v>65</v>
      </c>
      <c r="I47" s="26">
        <f t="shared" si="0"/>
        <v>3.7999999999999972</v>
      </c>
      <c r="J47" s="67">
        <v>112.3</v>
      </c>
      <c r="K47" s="83"/>
      <c r="L47" s="84"/>
      <c r="N47" s="182"/>
      <c r="O47" s="183"/>
      <c r="P47" s="183"/>
      <c r="Q47" s="183"/>
      <c r="R47" s="183"/>
      <c r="S47" s="183"/>
      <c r="T47" s="183"/>
      <c r="U47" s="184"/>
    </row>
    <row r="48" spans="2:21" ht="13.2" customHeight="1" x14ac:dyDescent="0.2">
      <c r="B48" s="76">
        <v>42</v>
      </c>
      <c r="C48" s="22" t="s">
        <v>18</v>
      </c>
      <c r="D48" s="23" t="s">
        <v>17</v>
      </c>
      <c r="E48" s="56"/>
      <c r="F48" s="57"/>
      <c r="G48" s="48" t="s">
        <v>15</v>
      </c>
      <c r="H48" s="58"/>
      <c r="I48" s="26">
        <f t="shared" si="0"/>
        <v>5.1000000000000085</v>
      </c>
      <c r="J48" s="68">
        <v>117.4</v>
      </c>
      <c r="K48" s="59"/>
      <c r="L48" s="60"/>
      <c r="N48" s="182"/>
      <c r="O48" s="183"/>
      <c r="P48" s="183"/>
      <c r="Q48" s="183"/>
      <c r="R48" s="183"/>
      <c r="S48" s="183"/>
      <c r="T48" s="183"/>
      <c r="U48" s="184"/>
    </row>
    <row r="49" spans="2:21" ht="13.2" customHeight="1" x14ac:dyDescent="0.2">
      <c r="B49" s="76">
        <v>43</v>
      </c>
      <c r="C49" s="22" t="s">
        <v>20</v>
      </c>
      <c r="D49" s="23" t="s">
        <v>17</v>
      </c>
      <c r="E49" s="45"/>
      <c r="F49" s="29"/>
      <c r="G49" s="46" t="s">
        <v>16</v>
      </c>
      <c r="H49" s="47"/>
      <c r="I49" s="26">
        <f t="shared" si="0"/>
        <v>0.79999999999999716</v>
      </c>
      <c r="J49" s="27">
        <v>118.2</v>
      </c>
      <c r="K49" s="48"/>
      <c r="L49" s="49"/>
      <c r="N49" s="182"/>
      <c r="O49" s="183"/>
      <c r="P49" s="183"/>
      <c r="Q49" s="183"/>
      <c r="R49" s="183"/>
      <c r="S49" s="183"/>
      <c r="T49" s="183"/>
      <c r="U49" s="184"/>
    </row>
    <row r="50" spans="2:21" ht="13.2" customHeight="1" x14ac:dyDescent="0.2">
      <c r="B50" s="75">
        <v>44</v>
      </c>
      <c r="C50" s="32"/>
      <c r="D50" s="33"/>
      <c r="E50" s="52" t="s">
        <v>84</v>
      </c>
      <c r="F50" s="35"/>
      <c r="G50" s="97"/>
      <c r="H50" s="54"/>
      <c r="I50" s="36">
        <f t="shared" si="0"/>
        <v>0.20000000000000284</v>
      </c>
      <c r="J50" s="98">
        <v>118.4</v>
      </c>
      <c r="K50" s="53" t="s">
        <v>92</v>
      </c>
      <c r="L50" s="69">
        <f>J50-J38</f>
        <v>30.400000000000006</v>
      </c>
      <c r="N50" s="182"/>
      <c r="O50" s="183"/>
      <c r="P50" s="183"/>
      <c r="Q50" s="183"/>
      <c r="R50" s="183"/>
      <c r="S50" s="183"/>
      <c r="T50" s="183"/>
      <c r="U50" s="184"/>
    </row>
    <row r="51" spans="2:21" x14ac:dyDescent="0.2">
      <c r="B51" s="76">
        <v>45</v>
      </c>
      <c r="C51" s="22" t="s">
        <v>29</v>
      </c>
      <c r="D51" s="23" t="s">
        <v>17</v>
      </c>
      <c r="E51" s="45"/>
      <c r="F51" s="29"/>
      <c r="G51" s="46" t="s">
        <v>16</v>
      </c>
      <c r="H51" s="47"/>
      <c r="I51" s="26">
        <f t="shared" si="0"/>
        <v>11.799999999999983</v>
      </c>
      <c r="J51" s="67">
        <v>130.19999999999999</v>
      </c>
      <c r="K51" s="48"/>
      <c r="L51" s="49"/>
      <c r="N51" s="182"/>
      <c r="O51" s="183"/>
      <c r="P51" s="183"/>
      <c r="Q51" s="183"/>
      <c r="R51" s="183"/>
      <c r="S51" s="183"/>
      <c r="T51" s="183"/>
      <c r="U51" s="184"/>
    </row>
    <row r="52" spans="2:21" ht="14.4" customHeight="1" x14ac:dyDescent="0.2">
      <c r="B52" s="76">
        <v>46</v>
      </c>
      <c r="C52" s="22" t="s">
        <v>19</v>
      </c>
      <c r="D52" s="23" t="s">
        <v>17</v>
      </c>
      <c r="E52" s="80"/>
      <c r="F52" s="81"/>
      <c r="G52" s="48" t="s">
        <v>15</v>
      </c>
      <c r="H52" s="82"/>
      <c r="I52" s="26">
        <f t="shared" si="0"/>
        <v>3.6000000000000227</v>
      </c>
      <c r="J52" s="67">
        <v>133.80000000000001</v>
      </c>
      <c r="K52" s="83"/>
      <c r="L52" s="84"/>
      <c r="N52" s="182"/>
      <c r="O52" s="183"/>
      <c r="P52" s="183"/>
      <c r="Q52" s="183"/>
      <c r="R52" s="183"/>
      <c r="S52" s="183"/>
      <c r="T52" s="183"/>
      <c r="U52" s="184"/>
    </row>
    <row r="53" spans="2:21" x14ac:dyDescent="0.2">
      <c r="B53" s="76">
        <v>47</v>
      </c>
      <c r="C53" s="22" t="s">
        <v>18</v>
      </c>
      <c r="D53" s="89"/>
      <c r="E53" s="56"/>
      <c r="F53" s="57"/>
      <c r="G53" s="46" t="s">
        <v>16</v>
      </c>
      <c r="H53" s="58" t="s">
        <v>66</v>
      </c>
      <c r="I53" s="26">
        <f t="shared" si="0"/>
        <v>9.9999999999994316E-2</v>
      </c>
      <c r="J53" s="68">
        <v>133.9</v>
      </c>
      <c r="K53" s="59"/>
      <c r="L53" s="60"/>
      <c r="N53" s="182"/>
      <c r="O53" s="183"/>
      <c r="P53" s="183"/>
      <c r="Q53" s="183"/>
      <c r="R53" s="183"/>
      <c r="S53" s="183"/>
      <c r="T53" s="183"/>
      <c r="U53" s="184"/>
    </row>
    <row r="54" spans="2:21" x14ac:dyDescent="0.2">
      <c r="B54" s="76">
        <v>48</v>
      </c>
      <c r="C54" s="22" t="s">
        <v>29</v>
      </c>
      <c r="D54" s="23" t="s">
        <v>17</v>
      </c>
      <c r="E54" s="45"/>
      <c r="F54" s="29"/>
      <c r="G54" s="48" t="s">
        <v>15</v>
      </c>
      <c r="H54" s="47"/>
      <c r="I54" s="26">
        <f t="shared" si="0"/>
        <v>0.29999999999998295</v>
      </c>
      <c r="J54" s="27">
        <v>134.19999999999999</v>
      </c>
      <c r="K54" s="48"/>
      <c r="L54" s="49"/>
      <c r="N54" s="182"/>
      <c r="O54" s="183"/>
      <c r="P54" s="183"/>
      <c r="Q54" s="183"/>
      <c r="R54" s="183"/>
      <c r="S54" s="183"/>
      <c r="T54" s="183"/>
      <c r="U54" s="184"/>
    </row>
    <row r="55" spans="2:21" x14ac:dyDescent="0.2">
      <c r="B55" s="76">
        <v>49</v>
      </c>
      <c r="C55" s="22" t="s">
        <v>29</v>
      </c>
      <c r="D55" s="44"/>
      <c r="E55" s="45"/>
      <c r="F55" s="29"/>
      <c r="G55" s="48" t="s">
        <v>15</v>
      </c>
      <c r="H55" s="47" t="s">
        <v>67</v>
      </c>
      <c r="I55" s="26">
        <f t="shared" si="0"/>
        <v>0.30000000000001137</v>
      </c>
      <c r="J55" s="67">
        <v>134.5</v>
      </c>
      <c r="K55" s="48"/>
      <c r="L55" s="49"/>
      <c r="N55" s="185"/>
      <c r="O55" s="186"/>
      <c r="P55" s="186"/>
      <c r="Q55" s="186"/>
      <c r="R55" s="186"/>
      <c r="S55" s="186"/>
      <c r="T55" s="186"/>
      <c r="U55" s="187"/>
    </row>
    <row r="56" spans="2:21" x14ac:dyDescent="0.2">
      <c r="B56" s="75">
        <v>50</v>
      </c>
      <c r="C56" s="32" t="s">
        <v>29</v>
      </c>
      <c r="D56" s="33" t="s">
        <v>17</v>
      </c>
      <c r="E56" s="99" t="s">
        <v>85</v>
      </c>
      <c r="F56" s="100"/>
      <c r="G56" s="53" t="s">
        <v>15</v>
      </c>
      <c r="H56" s="101" t="s">
        <v>68</v>
      </c>
      <c r="I56" s="36">
        <f t="shared" si="0"/>
        <v>6.5</v>
      </c>
      <c r="J56" s="102">
        <v>141</v>
      </c>
      <c r="K56" s="53" t="s">
        <v>87</v>
      </c>
      <c r="L56" s="103">
        <f>J56-J50</f>
        <v>22.599999999999994</v>
      </c>
    </row>
    <row r="57" spans="2:21" x14ac:dyDescent="0.2">
      <c r="B57" s="76">
        <v>51</v>
      </c>
      <c r="C57" s="22" t="s">
        <v>29</v>
      </c>
      <c r="D57" s="23" t="s">
        <v>17</v>
      </c>
      <c r="E57" s="56"/>
      <c r="F57" s="57"/>
      <c r="G57" s="48" t="s">
        <v>15</v>
      </c>
      <c r="H57" s="58" t="s">
        <v>69</v>
      </c>
      <c r="I57" s="26">
        <f t="shared" si="0"/>
        <v>9.1999999999999886</v>
      </c>
      <c r="J57" s="68">
        <v>150.19999999999999</v>
      </c>
      <c r="K57" s="59"/>
      <c r="L57" s="60"/>
    </row>
    <row r="58" spans="2:21" x14ac:dyDescent="0.2">
      <c r="B58" s="76">
        <v>52</v>
      </c>
      <c r="C58" s="22" t="s">
        <v>29</v>
      </c>
      <c r="D58" s="23" t="s">
        <v>17</v>
      </c>
      <c r="E58" s="45"/>
      <c r="F58" s="29"/>
      <c r="G58" s="46" t="s">
        <v>16</v>
      </c>
      <c r="H58" s="47" t="s">
        <v>70</v>
      </c>
      <c r="I58" s="26">
        <f t="shared" si="0"/>
        <v>2</v>
      </c>
      <c r="J58" s="27">
        <v>152.19999999999999</v>
      </c>
      <c r="K58" s="48"/>
      <c r="L58" s="49"/>
    </row>
    <row r="59" spans="2:21" x14ac:dyDescent="0.2">
      <c r="B59" s="76">
        <v>53</v>
      </c>
      <c r="C59" s="22" t="s">
        <v>18</v>
      </c>
      <c r="D59" s="23" t="s">
        <v>17</v>
      </c>
      <c r="E59" s="45"/>
      <c r="F59" s="29"/>
      <c r="G59" s="46" t="s">
        <v>16</v>
      </c>
      <c r="H59" s="47"/>
      <c r="I59" s="26">
        <f t="shared" si="0"/>
        <v>8.1000000000000227</v>
      </c>
      <c r="J59" s="67">
        <v>160.30000000000001</v>
      </c>
      <c r="K59" s="48"/>
      <c r="L59" s="49"/>
    </row>
    <row r="60" spans="2:21" x14ac:dyDescent="0.2">
      <c r="B60" s="76">
        <v>54</v>
      </c>
      <c r="C60" s="22" t="s">
        <v>29</v>
      </c>
      <c r="D60" s="23" t="s">
        <v>17</v>
      </c>
      <c r="E60" s="80"/>
      <c r="F60" s="81"/>
      <c r="G60" s="48" t="s">
        <v>15</v>
      </c>
      <c r="H60" s="82" t="s">
        <v>71</v>
      </c>
      <c r="I60" s="26">
        <f t="shared" si="0"/>
        <v>0.39999999999997726</v>
      </c>
      <c r="J60" s="67">
        <v>160.69999999999999</v>
      </c>
      <c r="K60" s="83"/>
      <c r="L60" s="84"/>
    </row>
    <row r="61" spans="2:21" x14ac:dyDescent="0.2">
      <c r="B61" s="76">
        <v>55</v>
      </c>
      <c r="C61" s="22" t="s">
        <v>29</v>
      </c>
      <c r="D61" s="55"/>
      <c r="E61" s="56"/>
      <c r="F61" s="57"/>
      <c r="G61" s="46" t="s">
        <v>16</v>
      </c>
      <c r="H61" s="58"/>
      <c r="I61" s="26">
        <f t="shared" si="0"/>
        <v>1.2000000000000171</v>
      </c>
      <c r="J61" s="68">
        <v>161.9</v>
      </c>
      <c r="K61" s="59"/>
      <c r="L61" s="60"/>
    </row>
    <row r="62" spans="2:21" x14ac:dyDescent="0.2">
      <c r="B62" s="76">
        <v>56</v>
      </c>
      <c r="C62" s="22" t="s">
        <v>18</v>
      </c>
      <c r="D62" s="44"/>
      <c r="E62" s="45"/>
      <c r="F62" s="29"/>
      <c r="G62" s="46" t="s">
        <v>16</v>
      </c>
      <c r="H62" s="47" t="s">
        <v>72</v>
      </c>
      <c r="I62" s="26">
        <f t="shared" si="0"/>
        <v>1.1999999999999886</v>
      </c>
      <c r="J62" s="27">
        <v>163.1</v>
      </c>
      <c r="K62" s="48"/>
      <c r="L62" s="49"/>
    </row>
    <row r="63" spans="2:21" x14ac:dyDescent="0.2">
      <c r="B63" s="76">
        <v>57</v>
      </c>
      <c r="C63" s="22" t="s">
        <v>19</v>
      </c>
      <c r="D63" s="44"/>
      <c r="E63" s="45"/>
      <c r="F63" s="29"/>
      <c r="G63" s="48" t="s">
        <v>15</v>
      </c>
      <c r="H63" s="47"/>
      <c r="I63" s="26">
        <f t="shared" si="0"/>
        <v>0</v>
      </c>
      <c r="J63" s="27">
        <v>163.1</v>
      </c>
      <c r="K63" s="48"/>
      <c r="L63" s="49"/>
    </row>
    <row r="64" spans="2:21" x14ac:dyDescent="0.2">
      <c r="B64" s="76">
        <v>58</v>
      </c>
      <c r="C64" s="22" t="s">
        <v>29</v>
      </c>
      <c r="D64" s="23" t="s">
        <v>17</v>
      </c>
      <c r="E64" s="80"/>
      <c r="F64" s="81"/>
      <c r="G64" s="48" t="s">
        <v>15</v>
      </c>
      <c r="H64" s="82"/>
      <c r="I64" s="26">
        <f t="shared" si="0"/>
        <v>2.0999999999999943</v>
      </c>
      <c r="J64" s="67">
        <v>165.2</v>
      </c>
      <c r="K64" s="83"/>
      <c r="L64" s="84"/>
    </row>
    <row r="65" spans="2:12" x14ac:dyDescent="0.2">
      <c r="B65" s="76">
        <v>59</v>
      </c>
      <c r="C65" s="22" t="s">
        <v>29</v>
      </c>
      <c r="D65" s="23" t="s">
        <v>17</v>
      </c>
      <c r="E65" s="56"/>
      <c r="F65" s="57"/>
      <c r="G65" s="46" t="s">
        <v>16</v>
      </c>
      <c r="H65" s="58"/>
      <c r="I65" s="26">
        <f t="shared" si="0"/>
        <v>2.1000000000000227</v>
      </c>
      <c r="J65" s="68">
        <v>167.3</v>
      </c>
      <c r="K65" s="59"/>
      <c r="L65" s="60"/>
    </row>
    <row r="66" spans="2:12" x14ac:dyDescent="0.2">
      <c r="B66" s="76">
        <v>60</v>
      </c>
      <c r="C66" s="22" t="s">
        <v>29</v>
      </c>
      <c r="D66" s="23" t="s">
        <v>17</v>
      </c>
      <c r="E66" s="45"/>
      <c r="F66" s="29"/>
      <c r="G66" s="48" t="s">
        <v>15</v>
      </c>
      <c r="H66" s="47" t="s">
        <v>72</v>
      </c>
      <c r="I66" s="26">
        <f t="shared" si="0"/>
        <v>2.5999999999999943</v>
      </c>
      <c r="J66" s="27">
        <v>169.9</v>
      </c>
      <c r="K66" s="48"/>
      <c r="L66" s="49"/>
    </row>
    <row r="67" spans="2:12" x14ac:dyDescent="0.2">
      <c r="B67" s="76">
        <v>61</v>
      </c>
      <c r="C67" s="22" t="s">
        <v>29</v>
      </c>
      <c r="D67" s="23" t="s">
        <v>17</v>
      </c>
      <c r="E67" s="45"/>
      <c r="F67" s="29"/>
      <c r="G67" s="46" t="s">
        <v>16</v>
      </c>
      <c r="H67" s="47"/>
      <c r="I67" s="26">
        <f t="shared" si="0"/>
        <v>0.19999999999998863</v>
      </c>
      <c r="J67" s="67">
        <v>170.1</v>
      </c>
      <c r="K67" s="48"/>
      <c r="L67" s="49"/>
    </row>
    <row r="68" spans="2:12" x14ac:dyDescent="0.2">
      <c r="B68" s="76">
        <v>62</v>
      </c>
      <c r="C68" s="22" t="s">
        <v>18</v>
      </c>
      <c r="D68" s="89"/>
      <c r="E68" s="80"/>
      <c r="F68" s="81"/>
      <c r="G68" s="48" t="s">
        <v>15</v>
      </c>
      <c r="H68" s="82" t="s">
        <v>73</v>
      </c>
      <c r="I68" s="26">
        <f t="shared" si="0"/>
        <v>9.9999999999994316E-2</v>
      </c>
      <c r="J68" s="67">
        <v>170.2</v>
      </c>
      <c r="K68" s="83"/>
      <c r="L68" s="84"/>
    </row>
    <row r="69" spans="2:12" x14ac:dyDescent="0.2">
      <c r="B69" s="76">
        <v>63</v>
      </c>
      <c r="C69" s="22" t="s">
        <v>29</v>
      </c>
      <c r="D69" s="23" t="s">
        <v>17</v>
      </c>
      <c r="E69" s="56"/>
      <c r="F69" s="57"/>
      <c r="G69" s="46" t="s">
        <v>16</v>
      </c>
      <c r="H69" s="58" t="s">
        <v>96</v>
      </c>
      <c r="I69" s="26">
        <f t="shared" si="0"/>
        <v>5.6000000000000227</v>
      </c>
      <c r="J69" s="68">
        <v>175.8</v>
      </c>
      <c r="K69" s="59"/>
      <c r="L69" s="60"/>
    </row>
    <row r="70" spans="2:12" x14ac:dyDescent="0.2">
      <c r="B70" s="76">
        <v>64</v>
      </c>
      <c r="C70" s="39" t="s">
        <v>21</v>
      </c>
      <c r="D70" s="44"/>
      <c r="E70" s="45"/>
      <c r="F70" s="29"/>
      <c r="G70" s="46" t="s">
        <v>16</v>
      </c>
      <c r="H70" s="47"/>
      <c r="I70" s="26">
        <f t="shared" si="0"/>
        <v>0.5</v>
      </c>
      <c r="J70" s="27">
        <v>176.3</v>
      </c>
      <c r="K70" s="48"/>
      <c r="L70" s="49"/>
    </row>
    <row r="71" spans="2:12" x14ac:dyDescent="0.2">
      <c r="B71" s="76">
        <v>65</v>
      </c>
      <c r="C71" s="22" t="s">
        <v>29</v>
      </c>
      <c r="D71" s="23" t="s">
        <v>17</v>
      </c>
      <c r="E71" s="45"/>
      <c r="F71" s="29"/>
      <c r="G71" s="46" t="s">
        <v>15</v>
      </c>
      <c r="H71" s="47"/>
      <c r="I71" s="26">
        <f t="shared" si="0"/>
        <v>0.5</v>
      </c>
      <c r="J71" s="67">
        <v>176.8</v>
      </c>
      <c r="K71" s="48"/>
      <c r="L71" s="49"/>
    </row>
    <row r="72" spans="2:12" x14ac:dyDescent="0.2">
      <c r="B72" s="76">
        <v>66</v>
      </c>
      <c r="C72" s="22" t="s">
        <v>18</v>
      </c>
      <c r="D72" s="89"/>
      <c r="E72" s="80"/>
      <c r="F72" s="81"/>
      <c r="G72" s="46" t="s">
        <v>15</v>
      </c>
      <c r="H72" s="82"/>
      <c r="I72" s="26">
        <f t="shared" si="0"/>
        <v>2.6999999999999886</v>
      </c>
      <c r="J72" s="67">
        <v>179.5</v>
      </c>
      <c r="K72" s="83"/>
      <c r="L72" s="84"/>
    </row>
    <row r="73" spans="2:12" x14ac:dyDescent="0.2">
      <c r="B73" s="76">
        <v>67</v>
      </c>
      <c r="C73" s="22" t="s">
        <v>29</v>
      </c>
      <c r="D73" s="23" t="s">
        <v>17</v>
      </c>
      <c r="E73" s="56"/>
      <c r="F73" s="57"/>
      <c r="G73" s="46" t="s">
        <v>16</v>
      </c>
      <c r="H73" s="58" t="s">
        <v>97</v>
      </c>
      <c r="I73" s="26">
        <f t="shared" si="0"/>
        <v>0.30000000000001137</v>
      </c>
      <c r="J73" s="68">
        <v>179.8</v>
      </c>
      <c r="K73" s="59"/>
      <c r="L73" s="60"/>
    </row>
    <row r="74" spans="2:12" x14ac:dyDescent="0.2">
      <c r="B74" s="76">
        <v>68</v>
      </c>
      <c r="C74" s="22" t="s">
        <v>29</v>
      </c>
      <c r="D74" s="44"/>
      <c r="E74" s="45"/>
      <c r="F74" s="29"/>
      <c r="G74" s="46" t="s">
        <v>15</v>
      </c>
      <c r="H74" s="47"/>
      <c r="I74" s="26">
        <f t="shared" ref="I74:I87" si="1">J74-J73</f>
        <v>1</v>
      </c>
      <c r="J74" s="27">
        <v>180.8</v>
      </c>
      <c r="K74" s="48"/>
      <c r="L74" s="49"/>
    </row>
    <row r="75" spans="2:12" x14ac:dyDescent="0.2">
      <c r="B75" s="76">
        <v>69</v>
      </c>
      <c r="C75" s="22" t="s">
        <v>18</v>
      </c>
      <c r="D75" s="23" t="s">
        <v>17</v>
      </c>
      <c r="E75" s="45"/>
      <c r="F75" s="29"/>
      <c r="G75" s="46" t="s">
        <v>15</v>
      </c>
      <c r="H75" s="47"/>
      <c r="I75" s="26">
        <f t="shared" si="1"/>
        <v>0.59999999999999432</v>
      </c>
      <c r="J75" s="67">
        <v>181.4</v>
      </c>
      <c r="K75" s="48"/>
      <c r="L75" s="49"/>
    </row>
    <row r="76" spans="2:12" x14ac:dyDescent="0.2">
      <c r="B76" s="76">
        <v>70</v>
      </c>
      <c r="C76" s="22" t="s">
        <v>29</v>
      </c>
      <c r="D76" s="23" t="s">
        <v>17</v>
      </c>
      <c r="E76" s="80"/>
      <c r="F76" s="81"/>
      <c r="G76" s="46" t="s">
        <v>16</v>
      </c>
      <c r="H76" s="82" t="s">
        <v>98</v>
      </c>
      <c r="I76" s="26">
        <f t="shared" si="1"/>
        <v>0.5</v>
      </c>
      <c r="J76" s="67">
        <v>181.9</v>
      </c>
      <c r="K76" s="83" t="s">
        <v>74</v>
      </c>
      <c r="L76" s="84"/>
    </row>
    <row r="77" spans="2:12" x14ac:dyDescent="0.2">
      <c r="B77" s="76">
        <v>71</v>
      </c>
      <c r="C77" s="22" t="s">
        <v>18</v>
      </c>
      <c r="D77" s="23" t="s">
        <v>17</v>
      </c>
      <c r="E77" s="56"/>
      <c r="F77" s="57"/>
      <c r="G77" s="46" t="s">
        <v>15</v>
      </c>
      <c r="H77" s="58" t="s">
        <v>75</v>
      </c>
      <c r="I77" s="26">
        <f t="shared" si="1"/>
        <v>1.5999999999999943</v>
      </c>
      <c r="J77" s="68">
        <v>183.5</v>
      </c>
      <c r="K77" s="59"/>
      <c r="L77" s="60"/>
    </row>
    <row r="78" spans="2:12" x14ac:dyDescent="0.2">
      <c r="B78" s="76">
        <v>72</v>
      </c>
      <c r="C78" s="22" t="s">
        <v>29</v>
      </c>
      <c r="D78" s="23" t="s">
        <v>17</v>
      </c>
      <c r="E78" s="45"/>
      <c r="F78" s="29"/>
      <c r="G78" s="46" t="s">
        <v>16</v>
      </c>
      <c r="H78" s="47"/>
      <c r="I78" s="26">
        <f t="shared" si="1"/>
        <v>0.80000000000001137</v>
      </c>
      <c r="J78" s="27">
        <v>184.3</v>
      </c>
      <c r="K78" s="48"/>
      <c r="L78" s="49"/>
    </row>
    <row r="79" spans="2:12" x14ac:dyDescent="0.2">
      <c r="B79" s="76">
        <v>73</v>
      </c>
      <c r="C79" s="22" t="s">
        <v>29</v>
      </c>
      <c r="D79" s="23" t="s">
        <v>17</v>
      </c>
      <c r="E79" s="45"/>
      <c r="F79" s="29"/>
      <c r="G79" s="46" t="s">
        <v>15</v>
      </c>
      <c r="H79" s="47"/>
      <c r="I79" s="26">
        <f t="shared" si="1"/>
        <v>2.7999999999999829</v>
      </c>
      <c r="J79" s="67">
        <v>187.1</v>
      </c>
      <c r="K79" s="48"/>
      <c r="L79" s="49"/>
    </row>
    <row r="80" spans="2:12" x14ac:dyDescent="0.2">
      <c r="B80" s="76">
        <v>74</v>
      </c>
      <c r="C80" s="22" t="s">
        <v>29</v>
      </c>
      <c r="D80" s="23" t="s">
        <v>17</v>
      </c>
      <c r="E80" s="80"/>
      <c r="F80" s="81"/>
      <c r="G80" s="46" t="s">
        <v>16</v>
      </c>
      <c r="H80" s="58" t="str">
        <f>H14</f>
        <v>阿倉川西富田線</v>
      </c>
      <c r="I80" s="26">
        <f t="shared" si="1"/>
        <v>1.0999999999999943</v>
      </c>
      <c r="J80" s="67">
        <v>188.2</v>
      </c>
      <c r="K80" s="83" t="s">
        <v>76</v>
      </c>
      <c r="L80" s="84"/>
    </row>
    <row r="81" spans="2:16" x14ac:dyDescent="0.2">
      <c r="B81" s="76">
        <v>75</v>
      </c>
      <c r="C81" s="22" t="s">
        <v>29</v>
      </c>
      <c r="D81" s="23" t="s">
        <v>17</v>
      </c>
      <c r="E81" s="56"/>
      <c r="F81" s="57"/>
      <c r="G81" s="46" t="s">
        <v>15</v>
      </c>
      <c r="H81" s="47" t="str">
        <f>H13</f>
        <v>旧東海道</v>
      </c>
      <c r="I81" s="26">
        <f t="shared" si="1"/>
        <v>1.9000000000000057</v>
      </c>
      <c r="J81" s="68">
        <v>190.1</v>
      </c>
      <c r="K81" s="59">
        <f>K13</f>
        <v>0</v>
      </c>
      <c r="L81" s="60"/>
    </row>
    <row r="82" spans="2:16" x14ac:dyDescent="0.2">
      <c r="B82" s="76">
        <v>76</v>
      </c>
      <c r="C82" s="22" t="s">
        <v>18</v>
      </c>
      <c r="D82" s="23" t="s">
        <v>17</v>
      </c>
      <c r="E82" s="45"/>
      <c r="F82" s="29"/>
      <c r="G82" s="46" t="s">
        <v>16</v>
      </c>
      <c r="H82" s="47" t="str">
        <f>H12</f>
        <v>県道143</v>
      </c>
      <c r="I82" s="26">
        <f t="shared" si="1"/>
        <v>4.2000000000000171</v>
      </c>
      <c r="J82" s="27">
        <v>194.3</v>
      </c>
      <c r="K82" s="48" t="str">
        <f>K12</f>
        <v>町屋橋南詰</v>
      </c>
      <c r="L82" s="49"/>
    </row>
    <row r="83" spans="2:16" x14ac:dyDescent="0.2">
      <c r="B83" s="76">
        <v>77</v>
      </c>
      <c r="C83" s="22" t="s">
        <v>18</v>
      </c>
      <c r="D83" s="44"/>
      <c r="E83" s="45"/>
      <c r="F83" s="29"/>
      <c r="G83" s="46" t="s">
        <v>15</v>
      </c>
      <c r="H83" s="58" t="str">
        <f>H11</f>
        <v>町屋橋</v>
      </c>
      <c r="I83" s="26">
        <f t="shared" si="1"/>
        <v>4.6999999999999886</v>
      </c>
      <c r="J83" s="67">
        <v>199</v>
      </c>
      <c r="K83" s="48" t="str">
        <f>K11</f>
        <v>橋歩道を進む</v>
      </c>
      <c r="L83" s="49"/>
    </row>
    <row r="84" spans="2:16" x14ac:dyDescent="0.2">
      <c r="B84" s="76">
        <v>78</v>
      </c>
      <c r="C84" s="22" t="s">
        <v>29</v>
      </c>
      <c r="D84" s="23" t="s">
        <v>17</v>
      </c>
      <c r="E84" s="90"/>
      <c r="F84" s="29"/>
      <c r="G84" s="46" t="s">
        <v>16</v>
      </c>
      <c r="H84" s="58">
        <f>H10</f>
        <v>0</v>
      </c>
      <c r="I84" s="26">
        <f t="shared" si="1"/>
        <v>9.9999999999994316E-2</v>
      </c>
      <c r="J84" s="67">
        <v>199.1</v>
      </c>
      <c r="K84" s="83">
        <f>K10</f>
        <v>0</v>
      </c>
      <c r="L84" s="84"/>
    </row>
    <row r="85" spans="2:16" x14ac:dyDescent="0.2">
      <c r="B85" s="76">
        <v>79</v>
      </c>
      <c r="C85" s="22" t="s">
        <v>29</v>
      </c>
      <c r="D85" s="23" t="s">
        <v>17</v>
      </c>
      <c r="E85" s="80"/>
      <c r="F85" s="81"/>
      <c r="G85" s="46" t="s">
        <v>16</v>
      </c>
      <c r="H85" s="47" t="str">
        <f>H9</f>
        <v>旧東海道</v>
      </c>
      <c r="I85" s="26">
        <f t="shared" si="1"/>
        <v>0.30000000000001137</v>
      </c>
      <c r="J85" s="68">
        <v>199.4</v>
      </c>
      <c r="K85" s="59">
        <f>K9</f>
        <v>0</v>
      </c>
      <c r="L85" s="60"/>
    </row>
    <row r="86" spans="2:16" x14ac:dyDescent="0.2">
      <c r="B86" s="76">
        <v>80</v>
      </c>
      <c r="C86" s="22" t="s">
        <v>19</v>
      </c>
      <c r="D86" s="44"/>
      <c r="E86" s="45"/>
      <c r="F86" s="29"/>
      <c r="G86" s="46" t="s">
        <v>15</v>
      </c>
      <c r="H86" s="47"/>
      <c r="I86" s="26">
        <f t="shared" si="1"/>
        <v>2.1999999999999886</v>
      </c>
      <c r="J86" s="27">
        <v>201.6</v>
      </c>
      <c r="K86" s="48"/>
      <c r="L86" s="49"/>
    </row>
    <row r="87" spans="2:16" ht="13.8" thickBot="1" x14ac:dyDescent="0.25">
      <c r="B87" s="91">
        <v>81</v>
      </c>
      <c r="C87" s="61" t="s">
        <v>78</v>
      </c>
      <c r="D87" s="62" t="s">
        <v>17</v>
      </c>
      <c r="E87" s="92" t="s">
        <v>91</v>
      </c>
      <c r="F87" s="63"/>
      <c r="G87" s="93" t="s">
        <v>16</v>
      </c>
      <c r="H87" s="65"/>
      <c r="I87" s="70">
        <f t="shared" si="1"/>
        <v>9.9999999999994316E-2</v>
      </c>
      <c r="J87" s="94">
        <v>201.7</v>
      </c>
      <c r="K87" s="64" t="s">
        <v>79</v>
      </c>
      <c r="L87" s="66">
        <f>J87-J56</f>
        <v>60.699999999999989</v>
      </c>
    </row>
    <row r="88" spans="2:16" ht="13.8" thickBot="1" x14ac:dyDescent="0.25"/>
    <row r="89" spans="2:16" ht="13.8" thickBot="1" x14ac:dyDescent="0.25">
      <c r="B89" s="104" t="s">
        <v>100</v>
      </c>
      <c r="C89" s="105"/>
      <c r="D89" s="105"/>
      <c r="E89" s="106" t="s">
        <v>101</v>
      </c>
      <c r="F89" s="106"/>
      <c r="G89" s="106"/>
      <c r="H89" s="106"/>
      <c r="I89" s="106"/>
      <c r="J89" s="106"/>
      <c r="K89" s="106"/>
      <c r="L89" s="107"/>
    </row>
    <row r="94" spans="2:16" x14ac:dyDescent="0.2">
      <c r="P94" s="4" t="s">
        <v>102</v>
      </c>
    </row>
  </sheetData>
  <mergeCells count="13">
    <mergeCell ref="N34:U55"/>
    <mergeCell ref="I5:J5"/>
    <mergeCell ref="K5:K6"/>
    <mergeCell ref="L5:L6"/>
    <mergeCell ref="N7:U7"/>
    <mergeCell ref="N8:U29"/>
    <mergeCell ref="N33:U33"/>
    <mergeCell ref="G5:H5"/>
    <mergeCell ref="B5:B6"/>
    <mergeCell ref="C5:C6"/>
    <mergeCell ref="D5:D6"/>
    <mergeCell ref="E5:E6"/>
    <mergeCell ref="F5:F6"/>
  </mergeCells>
  <phoneticPr fontId="1"/>
  <pageMargins left="0.11811023622047245" right="0.11811023622047245" top="0" bottom="0" header="0.31496062992125984" footer="0.31496062992125984"/>
  <pageSetup paperSize="9" scale="80"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700</vt:lpstr>
      <vt:lpstr>800</vt:lpstr>
      <vt:lpstr>訂正点</vt:lpstr>
      <vt:lpstr>桑名200 Rev.01 菅野さん追記版</vt:lpstr>
      <vt:lpstr>'700'!Print_Area</vt:lpstr>
      <vt:lpstr>'800'!Print_Area</vt:lpstr>
      <vt:lpstr>'桑名200 Rev.01 菅野さん追記版'!Print_Area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Jun</dc:creator>
  <cp:keywords/>
  <dc:description/>
  <cp:lastModifiedBy>S J</cp:lastModifiedBy>
  <cp:revision/>
  <cp:lastPrinted>2026-02-20T21:06:59Z</cp:lastPrinted>
  <dcterms:created xsi:type="dcterms:W3CDTF">2016-12-15T19:22:13Z</dcterms:created>
  <dcterms:modified xsi:type="dcterms:W3CDTF">2026-02-20T21:07:33Z</dcterms:modified>
  <cp:category/>
  <cp:contentStatus/>
</cp:coreProperties>
</file>